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476" yWindow="7515" windowWidth="19050" windowHeight="5025" activeTab="2"/>
  </bookViews>
  <sheets>
    <sheet name="Dipole Summary" sheetId="1" r:id="rId1"/>
    <sheet name="Quadrupole Summary" sheetId="2" r:id="rId2"/>
    <sheet name="Sextupole Summary" sheetId="3" r:id="rId3"/>
    <sheet name="Wiggler Summary" sheetId="4" r:id="rId4"/>
    <sheet name="Corrector Summary" sheetId="5" r:id="rId5"/>
    <sheet name="Kicker Summary" sheetId="6" r:id="rId6"/>
    <sheet name="Septum Summary" sheetId="7" r:id="rId7"/>
  </sheets>
  <definedNames/>
  <calcPr fullCalcOnLoad="1"/>
</workbook>
</file>

<file path=xl/sharedStrings.xml><?xml version="1.0" encoding="utf-8"?>
<sst xmlns="http://schemas.openxmlformats.org/spreadsheetml/2006/main" count="976" uniqueCount="246">
  <si>
    <t>Quadrupole</t>
  </si>
  <si>
    <t>QFA</t>
  </si>
  <si>
    <t>QDA</t>
  </si>
  <si>
    <t>2*QFI</t>
  </si>
  <si>
    <t>2*QDI</t>
  </si>
  <si>
    <t>2*QFWH</t>
  </si>
  <si>
    <t>2*QDWH</t>
  </si>
  <si>
    <t>QFRF</t>
  </si>
  <si>
    <t>QDRF</t>
  </si>
  <si>
    <t>QFMA1</t>
  </si>
  <si>
    <t>QDMA1</t>
  </si>
  <si>
    <t>QFMT1</t>
  </si>
  <si>
    <t>QDMT1</t>
  </si>
  <si>
    <t>QFMT2</t>
  </si>
  <si>
    <t>QDMT2</t>
  </si>
  <si>
    <t>QFMS1</t>
  </si>
  <si>
    <t>QDMS1</t>
  </si>
  <si>
    <t>QFMS2</t>
  </si>
  <si>
    <t>QDMS2</t>
  </si>
  <si>
    <t>QFMINJ1</t>
  </si>
  <si>
    <t>QDMINJ1</t>
  </si>
  <si>
    <t>QFMINJ2</t>
  </si>
  <si>
    <t>QDMINJ2</t>
  </si>
  <si>
    <t>QFMINJ3</t>
  </si>
  <si>
    <t>QDMINJ3</t>
  </si>
  <si>
    <t>QFINJ1</t>
  </si>
  <si>
    <t>QDINJ1</t>
  </si>
  <si>
    <t>QDINJ2</t>
  </si>
  <si>
    <t>QFINJ3</t>
  </si>
  <si>
    <t>2*QFINJ4H</t>
  </si>
  <si>
    <t>2*QFINJ2H</t>
  </si>
  <si>
    <t>OCS v2</t>
  </si>
  <si>
    <t>Sextupole</t>
  </si>
  <si>
    <t>SF</t>
  </si>
  <si>
    <t>SD</t>
  </si>
  <si>
    <t>SF1</t>
  </si>
  <si>
    <t>SD1</t>
  </si>
  <si>
    <t>BA2</t>
  </si>
  <si>
    <t>WIGSECU+WIGSECD</t>
  </si>
  <si>
    <t>Sagitta (m)</t>
  </si>
  <si>
    <t>EDR/PDR1/PDR2-MAG-dip-001</t>
  </si>
  <si>
    <t>EDR/PDR1/PDR2-MAG-dip-002</t>
  </si>
  <si>
    <t>EDR/PDR1/PDR2-MAG-quad-001</t>
  </si>
  <si>
    <t>EDR/PDR1/PDR2-MAG-quad-002</t>
  </si>
  <si>
    <t>EDR/PDR1/PDR2-MAG-quad-003</t>
  </si>
  <si>
    <t>EDR/PDR1/PDR2-MAG-quad-004</t>
  </si>
  <si>
    <t>EDR/PDR1/PDR2-MAG-quad-005</t>
  </si>
  <si>
    <t>EDR/PDR1/PDR2-MAG-quad-006</t>
  </si>
  <si>
    <t>EDR/PDR1/PDR2-MAG-quad-007</t>
  </si>
  <si>
    <t>EDR/PDR1/PDR2-MAG-quad-008</t>
  </si>
  <si>
    <t>EDR/PDR1/PDR2-MAG-quad-009</t>
  </si>
  <si>
    <t>EDR/PDR1/PDR2-MAG-quad-010</t>
  </si>
  <si>
    <t>EDR/PDR1/PDR2-MAG-quad-011</t>
  </si>
  <si>
    <t>EDR/PDR1/PDR2-MAG-quad-012</t>
  </si>
  <si>
    <t>EDR/PDR1/PDR2-MAG-quad-013</t>
  </si>
  <si>
    <t>EDR/PDR1/PDR2-MAG-quad-014</t>
  </si>
  <si>
    <t>EDR/PDR1/PDR2-MAG-quad-015</t>
  </si>
  <si>
    <t>EDR/PDR1/PDR2-MAG-quad-016</t>
  </si>
  <si>
    <t>EDR/PDR1/PDR2-MAG-quad-017</t>
  </si>
  <si>
    <t>EDR/PDR1/PDR2-MAG-quad-018</t>
  </si>
  <si>
    <t>EDR/PDR1/PDR2-MAG-quad-019</t>
  </si>
  <si>
    <t>EDR/PDR1/PDR2-MAG-quad-020</t>
  </si>
  <si>
    <t>EDR/PDR1/PDR2-MAG-quad-021</t>
  </si>
  <si>
    <t>EDR/PDR1/PDR2-MAG-quad-022</t>
  </si>
  <si>
    <t>EDR/PDR1/PDR2-MAG-quad-023</t>
  </si>
  <si>
    <t>EDR/PDR1/PDR2-MAG-quad-024</t>
  </si>
  <si>
    <t>EDR/PDR1/PDR2-MAG-quad-025</t>
  </si>
  <si>
    <t>EDR/PDR1/PDR2-MAG-quad-026</t>
  </si>
  <si>
    <t>EDR/PDR1/PDR2-MAG-quad-027</t>
  </si>
  <si>
    <t>EDR/PDR1/PDR2-MAG-quad-028</t>
  </si>
  <si>
    <t>EDR/PDR1/PDR2-MAG-quad-029</t>
  </si>
  <si>
    <t>EDR/PDR1/PDR2-MAG-quad-030</t>
  </si>
  <si>
    <t>Lattice:</t>
  </si>
  <si>
    <t>Damping Ring Dipole Magnet Summary</t>
  </si>
  <si>
    <t>Beamlines</t>
  </si>
  <si>
    <t>EDR/PDR1/PDR2</t>
  </si>
  <si>
    <t>Element Type</t>
  </si>
  <si>
    <t>BA2F + BA2B</t>
  </si>
  <si>
    <t>Sector Bend</t>
  </si>
  <si>
    <t>K0L (nominal)</t>
  </si>
  <si>
    <t>D60L6000</t>
  </si>
  <si>
    <t>Slot Length (m)</t>
  </si>
  <si>
    <t>None</t>
  </si>
  <si>
    <t>Eff. Length (m)</t>
  </si>
  <si>
    <t>Installation Alignment Tolerances</t>
  </si>
  <si>
    <t>x (m)</t>
  </si>
  <si>
    <t>y (m)</t>
  </si>
  <si>
    <t>Pitch (rad)</t>
  </si>
  <si>
    <t>Roll (rad)</t>
  </si>
  <si>
    <t>Beam-Based Alignment Tolerances</t>
  </si>
  <si>
    <t>Component Specification Sheets</t>
  </si>
  <si>
    <t>Stage 2 (1 TeV CM) Requirements</t>
  </si>
  <si>
    <t>Full Pole-Tip Gap (m)</t>
  </si>
  <si>
    <t>Rings:</t>
  </si>
  <si>
    <t>EDR</t>
  </si>
  <si>
    <t>Electron Damping Ring</t>
  </si>
  <si>
    <t>PDR1</t>
  </si>
  <si>
    <t>Positron Damping Ring #1</t>
  </si>
  <si>
    <t>PDR2</t>
  </si>
  <si>
    <t>Positron Damping Ring #2</t>
  </si>
  <si>
    <t>K0L (max) [for 10% above design E]</t>
  </si>
  <si>
    <t>Magnet Type Designation</t>
  </si>
  <si>
    <t>Dipole Magnet:</t>
  </si>
  <si>
    <t>Element Name*</t>
  </si>
  <si>
    <t>Comments (*)</t>
  </si>
  <si>
    <t>Combines magnet halves into single physical units</t>
  </si>
  <si>
    <t>D60L3000</t>
  </si>
  <si>
    <t>Pole-Tip Field (T) (nominal)</t>
  </si>
  <si>
    <t>Pole-Tip Field (T) (max)*</t>
  </si>
  <si>
    <t>Not yet specified</t>
  </si>
  <si>
    <t>s (m)</t>
  </si>
  <si>
    <t>Yaw (rad)</t>
  </si>
  <si>
    <t>Field Tolerance</t>
  </si>
  <si>
    <t>See Comp. Specification Sheet</t>
  </si>
  <si>
    <t>Field Type</t>
  </si>
  <si>
    <t>DC</t>
  </si>
  <si>
    <t>Polarity</t>
  </si>
  <si>
    <t>Unipolar</t>
  </si>
  <si>
    <t>Main Harmonic Fractional Tolerance</t>
  </si>
  <si>
    <t>Power Supply Configuration</t>
  </si>
  <si>
    <t>String</t>
  </si>
  <si>
    <t>Calculated for 1.1 times design energy</t>
  </si>
  <si>
    <t>Alignment Tolerance</t>
  </si>
  <si>
    <t>Damping Ring Quadrupole Magnet Summary</t>
  </si>
  <si>
    <t>K1L (max) [for 10% above design E]</t>
  </si>
  <si>
    <t>Element Count</t>
  </si>
  <si>
    <t>Individual</t>
  </si>
  <si>
    <t>Preliminary</t>
  </si>
  <si>
    <t>Pole-Tip Radius (m)</t>
  </si>
  <si>
    <t>Q30L300V1</t>
  </si>
  <si>
    <t>Q30L300V2</t>
  </si>
  <si>
    <t>Q30L300V3</t>
  </si>
  <si>
    <t>Gradient (T/m)</t>
  </si>
  <si>
    <t>Power Supply Configuration*</t>
  </si>
  <si>
    <t>Tentative</t>
  </si>
  <si>
    <t>Maximum expected for any DR quad at 1.1 times design energy</t>
  </si>
  <si>
    <t>Pitch (rad)*</t>
  </si>
  <si>
    <t>Yaw (rad)*</t>
  </si>
  <si>
    <t>Roll (rad)*</t>
  </si>
  <si>
    <t>All angular tolerances taken as roll tolerance from simulations</t>
  </si>
  <si>
    <t>Damping Ring Sextupole Magnet Summary</t>
  </si>
  <si>
    <t>Quadrupole Magnet:</t>
  </si>
  <si>
    <t>Sextupole Magnet:</t>
  </si>
  <si>
    <t>EDR/PDR1/PDR2-MAG-sxt-001</t>
  </si>
  <si>
    <t>EDR/PDR1/PDR2-MAG-sxt-002</t>
  </si>
  <si>
    <t>SX30L250</t>
  </si>
  <si>
    <t>K2L (max) [for 10% above design E]</t>
  </si>
  <si>
    <t>K1L (1/m) (nominal)</t>
  </si>
  <si>
    <t>K2L (1/m^2) (nominal)</t>
  </si>
  <si>
    <t>Maximum expected for any DR quad at 1.1 times design energy.  More margin may be desirable.</t>
  </si>
  <si>
    <t>K2=2*B_pole/(a^2*B*rho)</t>
  </si>
  <si>
    <t>EDR/PDR1/PDR2-MAG-sxt-003</t>
  </si>
  <si>
    <t>EDR/PDR1/PDR2-MAG-sxt-004</t>
  </si>
  <si>
    <t>Damping Ring Wiggler Magnet Summary</t>
  </si>
  <si>
    <t>Wiggler Magnet:</t>
  </si>
  <si>
    <t>EDR/PDR1/PDR2-MAG-wglr-001</t>
  </si>
  <si>
    <t>Non-standard</t>
  </si>
  <si>
    <t>Peak Field (T)</t>
  </si>
  <si>
    <t>Wiggler Period (m)</t>
  </si>
  <si>
    <t>2.5 m</t>
  </si>
  <si>
    <t>3.0 m</t>
  </si>
  <si>
    <t>Damping Ring Corrector Magnet Summary</t>
  </si>
  <si>
    <t>Corrector Magnet:</t>
  </si>
  <si>
    <t>HKICK</t>
  </si>
  <si>
    <t>EDR/PDR1/PDR2-MAG-str-001</t>
  </si>
  <si>
    <t>EDR/PDR1/PDR2-MAG-str-002</t>
  </si>
  <si>
    <t>VKICK</t>
  </si>
  <si>
    <t>EDR/PDR1/PDR2-MAG-skw-001</t>
  </si>
  <si>
    <t>Quadrupole (skew)</t>
  </si>
  <si>
    <t>Strength (nominal)</t>
  </si>
  <si>
    <t>0.06 full gap</t>
  </si>
  <si>
    <t>Bipolar</t>
  </si>
  <si>
    <t>Strength (max)</t>
  </si>
  <si>
    <t>Damping Ring Kicker Summary</t>
  </si>
  <si>
    <t>Kicker Magnet:</t>
  </si>
  <si>
    <t>EDR/PDR1/PDR2-INX-strp-001</t>
  </si>
  <si>
    <t>Pulsed</t>
  </si>
  <si>
    <t>BKP</t>
  </si>
  <si>
    <t>Comments(*)</t>
  </si>
  <si>
    <t>EDR/PDR1/PDR2-INX-strp-002</t>
  </si>
  <si>
    <t>BKM</t>
  </si>
  <si>
    <t>Kick (rad)</t>
  </si>
  <si>
    <t>Damping Ring Septum Magnet Summary</t>
  </si>
  <si>
    <t>EDR/PDR1/PDR2-INX-spt-001</t>
  </si>
  <si>
    <t>EDR/PDR1/PDR2-INX-spt-002</t>
  </si>
  <si>
    <t>EDR/PDR1/PDR2-INX-spt-003</t>
  </si>
  <si>
    <t>EDR/PDR1/PDR2-INX-spt-004</t>
  </si>
  <si>
    <t>BSPI1</t>
  </si>
  <si>
    <t>BSPI2</t>
  </si>
  <si>
    <t>BSPE1</t>
  </si>
  <si>
    <t>BSPE2</t>
  </si>
  <si>
    <t>Default lattice does not have real wiggler</t>
  </si>
  <si>
    <t>Other types not yet specified</t>
  </si>
  <si>
    <t>Quadrupole Coil Conceptual Designs:</t>
  </si>
  <si>
    <t>V1 Concept, C. Spencer (SLAC)</t>
  </si>
  <si>
    <t>V2 Concept, C. Spencer (SLAC)</t>
  </si>
  <si>
    <t>Scale from r=28mm TESLA Design</t>
  </si>
  <si>
    <t>Conductor Type</t>
  </si>
  <si>
    <t>Square</t>
  </si>
  <si>
    <t>Conductor Hole Diameter (in)</t>
  </si>
  <si>
    <t>Conductor Outer Diameter (in)</t>
  </si>
  <si>
    <t>Round</t>
  </si>
  <si>
    <t>Gradient for Present Spec (T/m)</t>
  </si>
  <si>
    <t>Amp-Turns per Pole</t>
  </si>
  <si>
    <t>Power Dissipated/Magnet (kW)</t>
  </si>
  <si>
    <t>?</t>
  </si>
  <si>
    <t>Nom. Power/Group (kW) - V1</t>
  </si>
  <si>
    <t>Nom. Power/Magnet (kW) - V1</t>
  </si>
  <si>
    <t>Nom. Power/Magnet (kW) - TESLA Scaled</t>
  </si>
  <si>
    <t>Nom. Power/Group (kW) - TESLA Scaled</t>
  </si>
  <si>
    <t>Nom. Power/Magnet (kW) - V2</t>
  </si>
  <si>
    <t>Nom. Power/Group (kW) - V2</t>
  </si>
  <si>
    <t>Dipole Coil Conceptual Designs:</t>
  </si>
  <si>
    <t>Field for Present Spec (T)</t>
  </si>
  <si>
    <t>Pole-Tip Gap (mm)</t>
  </si>
  <si>
    <t>Power Dissipated/Magnet at 0.16 T</t>
  </si>
  <si>
    <t>Rectangular Al</t>
  </si>
  <si>
    <t>CESR Diple (~6.6m)</t>
  </si>
  <si>
    <t>No. Turns per Pole</t>
  </si>
  <si>
    <t>2.126 x 1.0</t>
  </si>
  <si>
    <t>Single Ring Power Dissipated(kW) - TESLA Scaled</t>
  </si>
  <si>
    <t>Single Ring Power Dissipated(kW) - V2</t>
  </si>
  <si>
    <t>Single Ring Power Dissipated(kW) - V1</t>
  </si>
  <si>
    <t>Nom. Power/Magnet (kW) - UNK</t>
  </si>
  <si>
    <t>Nom. Power/Group (kW) - UNK</t>
  </si>
  <si>
    <t>Single Ring Power Dissipated(kW) - UNK</t>
  </si>
  <si>
    <t>Pole-Tip Width (mm)</t>
  </si>
  <si>
    <t>UNK Dipole (6m) Kashikhin</t>
  </si>
  <si>
    <t>Single Ring Power Dissipated(kW) - CESR Scaled</t>
  </si>
  <si>
    <t>The 6 m estimates use values for the full 6.6 m CESR dipole.  The 3 m estimates use half the values for the 6.6 m CESR dipole.</t>
  </si>
  <si>
    <t>UNK Dipole (3m) Kashikhin</t>
  </si>
  <si>
    <t>Power Dissipated/Magnet at 4.8 T/m (kW)</t>
  </si>
  <si>
    <t>Nom. Power/Magnet (kW) - from APS quad scaling</t>
  </si>
  <si>
    <t>Nom. Power/Group (kW)</t>
  </si>
  <si>
    <t>Single Ring Power Dissipated(kW) - APS Scaled</t>
  </si>
  <si>
    <t>The following box describes coil packages that are possible for a 30 mm radius bore quadrupolet: 2 options from Cherrill Spencer and a 3rd which is scaled from a 28 mm TESLA design (ie, if the coil pack works at 28 mm, a resized version should work at 30 mm without major change).</t>
  </si>
  <si>
    <t>The following 3 lines represent power scaling from the APS quads which are specified as 40 mm bore radius and 5.1kW at 18.9 T/m.  Note that this will tend to under-estimate the real power requirements in that the coil package is a much beefier one than we would be likely to use for the smaller ILCDR quads.</t>
  </si>
  <si>
    <t>max</t>
  </si>
  <si>
    <t>Square Cu</t>
  </si>
  <si>
    <t>Nom. Amps/Magnet</t>
  </si>
  <si>
    <t>Nom. Volts/Magnet (4 poles in series)</t>
  </si>
  <si>
    <t>Current (Amps)</t>
  </si>
  <si>
    <t>Magnet Voltage (4 poles in series)</t>
  </si>
  <si>
    <t xml:space="preserve">min </t>
  </si>
  <si>
    <t>Magnet Voltage (poles in series)</t>
  </si>
  <si>
    <t>Q30L300V4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</si>
</sst>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E+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1" fontId="1" fillId="0" borderId="0" xfId="0" applyNumberFormat="1" applyFont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 applyAlignment="1">
      <alignment/>
    </xf>
    <xf numFmtId="166" fontId="1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164" fontId="0" fillId="3" borderId="7" xfId="0" applyNumberFormat="1" applyFill="1" applyBorder="1" applyAlignment="1">
      <alignment horizontal="left"/>
    </xf>
    <xf numFmtId="164" fontId="0" fillId="3" borderId="8" xfId="0" applyNumberFormat="1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0" fillId="3" borderId="0" xfId="0" applyNumberForma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5" fontId="0" fillId="3" borderId="5" xfId="0" applyNumberForma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D50" sqref="D50"/>
      <selection activeCell="A1" sqref="A1"/>
    </sheetView>
  </sheetViews>
  <sheetFormatPr defaultColWidth="9.140625" defaultRowHeight="12.75"/>
  <cols>
    <col min="1" max="1" width="45.7109375" style="5" customWidth="1"/>
    <col min="2" max="2" width="28.7109375" style="3" customWidth="1"/>
    <col min="3" max="3" width="28.7109375" style="1" customWidth="1"/>
    <col min="4" max="4" width="44.7109375" style="0" customWidth="1"/>
    <col min="5" max="6" width="14.7109375" style="1" customWidth="1"/>
    <col min="7" max="7" width="14.7109375" style="2" customWidth="1"/>
    <col min="8" max="9" width="14.7109375" style="1" customWidth="1"/>
    <col min="10" max="10" width="18.7109375" style="1" customWidth="1"/>
    <col min="11" max="23" width="14.7109375" style="1" customWidth="1"/>
    <col min="24" max="26" width="10.7109375" style="1" customWidth="1"/>
    <col min="27" max="16384" width="10.7109375" style="0" customWidth="1"/>
  </cols>
  <sheetData>
    <row r="1" ht="12.75">
      <c r="A1" s="5" t="s">
        <v>73</v>
      </c>
    </row>
    <row r="2" spans="1:2" ht="12.75">
      <c r="A2" s="5" t="s">
        <v>72</v>
      </c>
      <c r="B2" s="3" t="s">
        <v>31</v>
      </c>
    </row>
    <row r="3" spans="1:3" ht="12.75">
      <c r="A3" s="5" t="s">
        <v>93</v>
      </c>
      <c r="B3" s="3" t="s">
        <v>94</v>
      </c>
      <c r="C3" s="1" t="s">
        <v>95</v>
      </c>
    </row>
    <row r="4" spans="2:3" ht="12.75">
      <c r="B4" s="3" t="s">
        <v>96</v>
      </c>
      <c r="C4" s="1" t="s">
        <v>97</v>
      </c>
    </row>
    <row r="5" spans="2:3" ht="12.75">
      <c r="B5" s="3" t="s">
        <v>98</v>
      </c>
      <c r="C5" s="1" t="s">
        <v>99</v>
      </c>
    </row>
    <row r="6" spans="12:23" ht="12.75">
      <c r="L6" s="49" t="s">
        <v>84</v>
      </c>
      <c r="M6" s="49"/>
      <c r="N6" s="49"/>
      <c r="O6" s="49"/>
      <c r="P6" s="49"/>
      <c r="Q6" s="49"/>
      <c r="R6" s="49" t="s">
        <v>89</v>
      </c>
      <c r="S6" s="49"/>
      <c r="T6" s="49"/>
      <c r="U6" s="49"/>
      <c r="V6" s="49"/>
      <c r="W6" s="49"/>
    </row>
    <row r="7" spans="1:26" s="4" customFormat="1" ht="12.75">
      <c r="A7" s="5" t="s">
        <v>102</v>
      </c>
      <c r="B7" s="7">
        <v>1</v>
      </c>
      <c r="C7" s="5">
        <v>2</v>
      </c>
      <c r="D7" s="4" t="s">
        <v>104</v>
      </c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3" ht="12.75">
      <c r="A8" s="5" t="s">
        <v>74</v>
      </c>
      <c r="B8" s="3" t="s">
        <v>75</v>
      </c>
      <c r="C8" s="3" t="s">
        <v>75</v>
      </c>
    </row>
    <row r="9" spans="1:3" ht="12.75">
      <c r="A9" s="5" t="s">
        <v>90</v>
      </c>
      <c r="B9" s="3" t="s">
        <v>40</v>
      </c>
      <c r="C9" s="3" t="s">
        <v>41</v>
      </c>
    </row>
    <row r="10" spans="1:4" ht="12.75">
      <c r="A10" s="5" t="s">
        <v>103</v>
      </c>
      <c r="B10" s="3" t="s">
        <v>77</v>
      </c>
      <c r="C10" s="1" t="s">
        <v>37</v>
      </c>
      <c r="D10" t="s">
        <v>105</v>
      </c>
    </row>
    <row r="11" spans="1:3" ht="12.75">
      <c r="A11" s="5" t="s">
        <v>76</v>
      </c>
      <c r="B11" s="3" t="s">
        <v>78</v>
      </c>
      <c r="C11" s="3" t="s">
        <v>78</v>
      </c>
    </row>
    <row r="12" spans="1:3" ht="12.75">
      <c r="A12" s="5" t="s">
        <v>125</v>
      </c>
      <c r="B12" s="3">
        <v>110</v>
      </c>
      <c r="C12" s="3">
        <v>20</v>
      </c>
    </row>
    <row r="13" spans="1:3" ht="12.75">
      <c r="A13" s="5" t="s">
        <v>101</v>
      </c>
      <c r="B13" s="3" t="s">
        <v>80</v>
      </c>
      <c r="C13" s="3" t="s">
        <v>106</v>
      </c>
    </row>
    <row r="14" spans="1:3" ht="12.75">
      <c r="A14" s="5" t="s">
        <v>79</v>
      </c>
      <c r="B14" s="3">
        <v>0.00524</v>
      </c>
      <c r="C14" s="1">
        <v>0.00262</v>
      </c>
    </row>
    <row r="15" spans="1:3" ht="12.75">
      <c r="A15" s="5" t="s">
        <v>100</v>
      </c>
      <c r="B15" s="3">
        <v>0.00576</v>
      </c>
      <c r="C15" s="1">
        <v>0.00288</v>
      </c>
    </row>
    <row r="16" spans="1:3" ht="12.75">
      <c r="A16" s="6" t="s">
        <v>83</v>
      </c>
      <c r="B16" s="2">
        <v>6</v>
      </c>
      <c r="C16" s="2">
        <v>3</v>
      </c>
    </row>
    <row r="17" spans="1:3" ht="12.75">
      <c r="A17" s="5" t="s">
        <v>81</v>
      </c>
      <c r="B17" s="3">
        <v>6.5</v>
      </c>
      <c r="C17" s="1">
        <v>3.5</v>
      </c>
    </row>
    <row r="18" spans="1:3" ht="12.75">
      <c r="A18" s="5" t="s">
        <v>39</v>
      </c>
      <c r="B18" s="3">
        <v>0.039</v>
      </c>
      <c r="C18" s="1">
        <v>0.01</v>
      </c>
    </row>
    <row r="19" spans="1:3" ht="12.75">
      <c r="A19" s="5" t="s">
        <v>91</v>
      </c>
      <c r="B19" s="3" t="s">
        <v>82</v>
      </c>
      <c r="C19" s="1" t="s">
        <v>82</v>
      </c>
    </row>
    <row r="20" spans="1:3" ht="12.75">
      <c r="A20" s="5" t="s">
        <v>92</v>
      </c>
      <c r="B20" s="3">
        <v>0.06</v>
      </c>
      <c r="C20" s="1">
        <v>0.06</v>
      </c>
    </row>
    <row r="21" spans="1:3" ht="12.75">
      <c r="A21" s="5" t="s">
        <v>107</v>
      </c>
      <c r="B21" s="3">
        <v>0.146</v>
      </c>
      <c r="C21" s="3">
        <v>0.146</v>
      </c>
    </row>
    <row r="22" spans="1:4" ht="12.75">
      <c r="A22" s="5" t="s">
        <v>108</v>
      </c>
      <c r="B22" s="3">
        <v>0.16</v>
      </c>
      <c r="C22" s="3">
        <v>0.16</v>
      </c>
      <c r="D22" t="s">
        <v>121</v>
      </c>
    </row>
    <row r="23" ht="12.75">
      <c r="A23" s="5" t="s">
        <v>122</v>
      </c>
    </row>
    <row r="24" spans="1:26" s="14" customFormat="1" ht="12.75">
      <c r="A24" s="12" t="s">
        <v>85</v>
      </c>
      <c r="B24" s="13" t="s">
        <v>109</v>
      </c>
      <c r="C24" s="13" t="s">
        <v>109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4" customFormat="1" ht="12.75">
      <c r="A25" s="12" t="s">
        <v>86</v>
      </c>
      <c r="B25" s="13" t="s">
        <v>109</v>
      </c>
      <c r="C25" s="13" t="s">
        <v>109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4" customFormat="1" ht="12.75">
      <c r="A26" s="12" t="s">
        <v>110</v>
      </c>
      <c r="B26" s="13" t="s">
        <v>109</v>
      </c>
      <c r="C26" s="13" t="s">
        <v>109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4" customFormat="1" ht="12.75">
      <c r="A27" s="12" t="s">
        <v>87</v>
      </c>
      <c r="B27" s="13" t="s">
        <v>109</v>
      </c>
      <c r="C27" s="13" t="s">
        <v>109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4" customFormat="1" ht="12.75">
      <c r="A28" s="12" t="s">
        <v>111</v>
      </c>
      <c r="B28" s="13" t="s">
        <v>109</v>
      </c>
      <c r="C28" s="13" t="s">
        <v>109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4" customFormat="1" ht="12.75">
      <c r="A29" s="12" t="s">
        <v>88</v>
      </c>
      <c r="B29" s="19">
        <v>0.0006</v>
      </c>
      <c r="C29" s="19">
        <v>0.0006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3" ht="12.75">
      <c r="A30" s="5" t="s">
        <v>112</v>
      </c>
      <c r="B30" s="8" t="s">
        <v>113</v>
      </c>
      <c r="C30" s="8" t="s">
        <v>113</v>
      </c>
    </row>
    <row r="31" spans="1:3" ht="12.75">
      <c r="A31" s="5" t="s">
        <v>118</v>
      </c>
      <c r="B31" s="8" t="s">
        <v>109</v>
      </c>
      <c r="C31" s="8" t="s">
        <v>109</v>
      </c>
    </row>
    <row r="32" spans="1:3" ht="12.75">
      <c r="A32" s="5" t="s">
        <v>114</v>
      </c>
      <c r="B32" s="3" t="s">
        <v>115</v>
      </c>
      <c r="C32" s="1" t="s">
        <v>115</v>
      </c>
    </row>
    <row r="33" spans="1:3" ht="12.75">
      <c r="A33" s="5" t="s">
        <v>116</v>
      </c>
      <c r="B33" s="3" t="s">
        <v>117</v>
      </c>
      <c r="C33" s="1" t="s">
        <v>117</v>
      </c>
    </row>
    <row r="34" spans="1:3" ht="12.75">
      <c r="A34" s="5" t="s">
        <v>119</v>
      </c>
      <c r="B34" s="3" t="s">
        <v>120</v>
      </c>
      <c r="C34" s="1" t="s">
        <v>120</v>
      </c>
    </row>
    <row r="37" spans="1:4" ht="12.75">
      <c r="A37" s="23" t="s">
        <v>212</v>
      </c>
      <c r="B37" s="24" t="s">
        <v>227</v>
      </c>
      <c r="C37" s="25" t="s">
        <v>230</v>
      </c>
      <c r="D37" s="26" t="s">
        <v>217</v>
      </c>
    </row>
    <row r="38" spans="1:4" ht="12.75">
      <c r="A38" s="27" t="s">
        <v>197</v>
      </c>
      <c r="B38" s="28" t="s">
        <v>238</v>
      </c>
      <c r="C38" s="29" t="s">
        <v>238</v>
      </c>
      <c r="D38" s="30" t="s">
        <v>216</v>
      </c>
    </row>
    <row r="39" spans="1:4" ht="12.75">
      <c r="A39" s="27" t="s">
        <v>200</v>
      </c>
      <c r="B39" s="28">
        <v>0.51</v>
      </c>
      <c r="C39" s="29">
        <v>0.51</v>
      </c>
      <c r="D39" s="30" t="s">
        <v>219</v>
      </c>
    </row>
    <row r="40" spans="1:4" ht="12.75">
      <c r="A40" s="27" t="s">
        <v>199</v>
      </c>
      <c r="B40" s="28">
        <v>0.2</v>
      </c>
      <c r="C40" s="29">
        <v>0.2</v>
      </c>
      <c r="D40" s="31">
        <v>0.374</v>
      </c>
    </row>
    <row r="41" spans="1:4" ht="12.75">
      <c r="A41" s="27" t="s">
        <v>213</v>
      </c>
      <c r="B41" s="28">
        <v>0.16</v>
      </c>
      <c r="C41" s="29">
        <v>0.16</v>
      </c>
      <c r="D41" s="31">
        <v>0.3036</v>
      </c>
    </row>
    <row r="42" spans="1:4" ht="12.75">
      <c r="A42" s="27" t="s">
        <v>214</v>
      </c>
      <c r="B42" s="28">
        <v>64</v>
      </c>
      <c r="C42" s="29">
        <v>64</v>
      </c>
      <c r="D42" s="31">
        <v>65</v>
      </c>
    </row>
    <row r="43" spans="1:4" ht="12.75">
      <c r="A43" s="27" t="s">
        <v>226</v>
      </c>
      <c r="B43" s="28">
        <v>140</v>
      </c>
      <c r="C43" s="29">
        <v>140</v>
      </c>
      <c r="D43" s="31">
        <v>190</v>
      </c>
    </row>
    <row r="44" spans="1:4" ht="12.75">
      <c r="A44" s="27" t="s">
        <v>203</v>
      </c>
      <c r="B44" s="28">
        <v>4150</v>
      </c>
      <c r="C44" s="29">
        <v>4150</v>
      </c>
      <c r="D44" s="31">
        <f>991*D45</f>
        <v>15856</v>
      </c>
    </row>
    <row r="45" spans="1:4" ht="12.75">
      <c r="A45" s="27" t="s">
        <v>218</v>
      </c>
      <c r="B45" s="28">
        <v>8</v>
      </c>
      <c r="C45" s="29">
        <v>8</v>
      </c>
      <c r="D45" s="31">
        <v>16</v>
      </c>
    </row>
    <row r="46" spans="1:4" ht="12.75">
      <c r="A46" s="27" t="s">
        <v>241</v>
      </c>
      <c r="B46" s="28">
        <v>520</v>
      </c>
      <c r="C46" s="29">
        <v>520</v>
      </c>
      <c r="D46" s="31">
        <v>991</v>
      </c>
    </row>
    <row r="47" spans="1:4" ht="12.75">
      <c r="A47" s="27" t="s">
        <v>244</v>
      </c>
      <c r="B47" s="28">
        <v>16</v>
      </c>
      <c r="C47" s="29">
        <v>9</v>
      </c>
      <c r="D47" s="31">
        <v>5.29</v>
      </c>
    </row>
    <row r="48" spans="1:4" ht="12.75">
      <c r="A48" s="27" t="s">
        <v>204</v>
      </c>
      <c r="B48" s="28">
        <v>8.3</v>
      </c>
      <c r="C48" s="29">
        <v>4.7</v>
      </c>
      <c r="D48" s="31">
        <v>5.24</v>
      </c>
    </row>
    <row r="49" spans="1:4" ht="12.75">
      <c r="A49" s="27"/>
      <c r="B49" s="28"/>
      <c r="C49" s="29"/>
      <c r="D49" s="30"/>
    </row>
    <row r="50" spans="1:4" ht="12.75">
      <c r="A50" s="32" t="s">
        <v>215</v>
      </c>
      <c r="B50" s="33">
        <f>B48*(0.16/B41)^2</f>
        <v>8.3</v>
      </c>
      <c r="C50" s="33">
        <f>C48*(0.16/C41)^2</f>
        <v>4.7</v>
      </c>
      <c r="D50" s="34">
        <f>D48*(0.16/D41)^2</f>
        <v>1.455350896835688</v>
      </c>
    </row>
    <row r="52" spans="1:3" ht="12.75">
      <c r="A52" s="5" t="s">
        <v>223</v>
      </c>
      <c r="B52" s="3">
        <f>$B$48*(B$22/$B$41)^2</f>
        <v>8.3</v>
      </c>
      <c r="C52" s="3">
        <f>$C$48*(C$22/$C$41)^2</f>
        <v>4.7</v>
      </c>
    </row>
    <row r="53" spans="1:3" ht="12.75">
      <c r="A53" s="5" t="s">
        <v>224</v>
      </c>
      <c r="B53" s="3">
        <f>B$12*B52</f>
        <v>913.0000000000001</v>
      </c>
      <c r="C53" s="3">
        <f>C$12*C52</f>
        <v>94</v>
      </c>
    </row>
    <row r="54" spans="1:2" ht="12.75">
      <c r="A54" s="21" t="s">
        <v>225</v>
      </c>
      <c r="B54" s="22">
        <f>SUM(B53:C53)</f>
        <v>1007.0000000000001</v>
      </c>
    </row>
    <row r="56" spans="1:4" ht="12.75">
      <c r="A56" s="5" t="s">
        <v>210</v>
      </c>
      <c r="B56" s="3">
        <f>$D$48*(B$22/$D$41)^2</f>
        <v>1.455350896835688</v>
      </c>
      <c r="C56" s="3">
        <f>($D$48/2)*(C$22/$D$41)^2</f>
        <v>0.727675448417844</v>
      </c>
      <c r="D56" t="s">
        <v>229</v>
      </c>
    </row>
    <row r="57" spans="1:3" ht="12.75">
      <c r="A57" s="5" t="s">
        <v>211</v>
      </c>
      <c r="B57" s="3">
        <f>B$12*B56</f>
        <v>160.08859865192568</v>
      </c>
      <c r="C57" s="3">
        <f>C$12*C56</f>
        <v>14.55350896835688</v>
      </c>
    </row>
    <row r="58" spans="1:2" ht="12.75">
      <c r="A58" s="21" t="s">
        <v>228</v>
      </c>
      <c r="B58" s="36">
        <f>SUM(B57:C57)</f>
        <v>174.64210762028256</v>
      </c>
    </row>
  </sheetData>
  <mergeCells count="2">
    <mergeCell ref="L6:Q6"/>
    <mergeCell ref="R6:W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8"/>
  <sheetViews>
    <sheetView workbookViewId="0" topLeftCell="A12">
      <selection activeCell="Y22" sqref="Y22"/>
      <selection activeCell="A14" sqref="A14"/>
    </sheetView>
  </sheetViews>
  <sheetFormatPr defaultColWidth="9.140625" defaultRowHeight="12.75"/>
  <cols>
    <col min="1" max="1" width="46.7109375" style="5" customWidth="1"/>
    <col min="2" max="2" width="30.7109375" style="3" customWidth="1"/>
    <col min="3" max="3" width="30.7109375" style="1" customWidth="1"/>
    <col min="4" max="4" width="30.7109375" style="0" customWidth="1"/>
    <col min="5" max="6" width="30.7109375" style="1" customWidth="1"/>
    <col min="7" max="7" width="30.7109375" style="2" customWidth="1"/>
    <col min="8" max="26" width="30.7109375" style="1" customWidth="1"/>
    <col min="27" max="31" width="30.7109375" style="0" customWidth="1"/>
    <col min="32" max="32" width="49.00390625" style="0" customWidth="1"/>
    <col min="33" max="16384" width="10.7109375" style="0" customWidth="1"/>
  </cols>
  <sheetData>
    <row r="1" ht="12.75">
      <c r="A1" s="5" t="s">
        <v>123</v>
      </c>
    </row>
    <row r="2" spans="1:2" ht="12.75">
      <c r="A2" s="5" t="s">
        <v>72</v>
      </c>
      <c r="B2" s="3" t="s">
        <v>31</v>
      </c>
    </row>
    <row r="3" spans="1:3" ht="12.75">
      <c r="A3" s="5" t="s">
        <v>93</v>
      </c>
      <c r="B3" s="3" t="s">
        <v>94</v>
      </c>
      <c r="C3" s="1" t="s">
        <v>95</v>
      </c>
    </row>
    <row r="4" spans="2:3" ht="12.75">
      <c r="B4" s="3" t="s">
        <v>96</v>
      </c>
      <c r="C4" s="1" t="s">
        <v>97</v>
      </c>
    </row>
    <row r="5" spans="2:3" ht="12.75">
      <c r="B5" s="3" t="s">
        <v>98</v>
      </c>
      <c r="C5" s="1" t="s">
        <v>99</v>
      </c>
    </row>
    <row r="7" spans="1:32" s="4" customFormat="1" ht="12.75">
      <c r="A7" s="5" t="s">
        <v>141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 t="s">
        <v>104</v>
      </c>
    </row>
    <row r="8" spans="1:31" ht="12.75">
      <c r="A8" s="5" t="s">
        <v>74</v>
      </c>
      <c r="B8" s="3" t="s">
        <v>75</v>
      </c>
      <c r="C8" s="3" t="s">
        <v>75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75</v>
      </c>
      <c r="AA8" s="3" t="s">
        <v>75</v>
      </c>
      <c r="AB8" s="3" t="s">
        <v>75</v>
      </c>
      <c r="AC8" s="3" t="s">
        <v>75</v>
      </c>
      <c r="AD8" s="3" t="s">
        <v>75</v>
      </c>
      <c r="AE8" s="3" t="s">
        <v>75</v>
      </c>
    </row>
    <row r="9" spans="1:31" ht="12.75">
      <c r="A9" s="5" t="s">
        <v>90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50</v>
      </c>
      <c r="K9" s="3" t="s">
        <v>51</v>
      </c>
      <c r="L9" s="3" t="s">
        <v>52</v>
      </c>
      <c r="M9" s="3" t="s">
        <v>53</v>
      </c>
      <c r="N9" s="3" t="s">
        <v>54</v>
      </c>
      <c r="O9" s="3" t="s">
        <v>55</v>
      </c>
      <c r="P9" s="3" t="s">
        <v>56</v>
      </c>
      <c r="Q9" s="3" t="s">
        <v>57</v>
      </c>
      <c r="R9" s="3" t="s">
        <v>58</v>
      </c>
      <c r="S9" s="3" t="s">
        <v>59</v>
      </c>
      <c r="T9" s="3" t="s">
        <v>60</v>
      </c>
      <c r="U9" s="3" t="s">
        <v>61</v>
      </c>
      <c r="V9" s="3" t="s">
        <v>62</v>
      </c>
      <c r="W9" s="3" t="s">
        <v>63</v>
      </c>
      <c r="X9" s="3" t="s">
        <v>64</v>
      </c>
      <c r="Y9" s="3" t="s">
        <v>65</v>
      </c>
      <c r="Z9" s="3" t="s">
        <v>66</v>
      </c>
      <c r="AA9" s="3" t="s">
        <v>67</v>
      </c>
      <c r="AB9" s="3" t="s">
        <v>68</v>
      </c>
      <c r="AC9" s="3" t="s">
        <v>69</v>
      </c>
      <c r="AD9" s="3" t="s">
        <v>70</v>
      </c>
      <c r="AE9" s="3" t="s">
        <v>71</v>
      </c>
    </row>
    <row r="10" spans="1:32" ht="12.75">
      <c r="A10" s="5" t="s">
        <v>103</v>
      </c>
      <c r="B10" s="3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  <c r="S10" s="1" t="s">
        <v>18</v>
      </c>
      <c r="T10" s="1" t="s">
        <v>19</v>
      </c>
      <c r="U10" s="1" t="s">
        <v>20</v>
      </c>
      <c r="V10" s="1" t="s">
        <v>21</v>
      </c>
      <c r="W10" s="1" t="s">
        <v>22</v>
      </c>
      <c r="X10" s="1" t="s">
        <v>23</v>
      </c>
      <c r="Y10" s="1" t="s">
        <v>24</v>
      </c>
      <c r="Z10" s="1" t="s">
        <v>25</v>
      </c>
      <c r="AA10" s="1" t="s">
        <v>26</v>
      </c>
      <c r="AB10" s="1" t="s">
        <v>30</v>
      </c>
      <c r="AC10" s="1" t="s">
        <v>27</v>
      </c>
      <c r="AD10" s="1" t="s">
        <v>28</v>
      </c>
      <c r="AE10" s="1" t="s">
        <v>29</v>
      </c>
      <c r="AF10" t="s">
        <v>105</v>
      </c>
    </row>
    <row r="11" spans="1:31" ht="12.75">
      <c r="A11" s="5" t="s">
        <v>76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" t="s">
        <v>0</v>
      </c>
      <c r="V11" s="3" t="s">
        <v>0</v>
      </c>
      <c r="W11" s="3" t="s">
        <v>0</v>
      </c>
      <c r="X11" s="3" t="s">
        <v>0</v>
      </c>
      <c r="Y11" s="3" t="s">
        <v>0</v>
      </c>
      <c r="Z11" s="3" t="s">
        <v>0</v>
      </c>
      <c r="AA11" s="3" t="s">
        <v>0</v>
      </c>
      <c r="AB11" s="3" t="s">
        <v>0</v>
      </c>
      <c r="AC11" s="3" t="s">
        <v>0</v>
      </c>
      <c r="AD11" s="3" t="s">
        <v>0</v>
      </c>
      <c r="AE11" s="3" t="s">
        <v>0</v>
      </c>
    </row>
    <row r="12" spans="1:31" ht="12.75">
      <c r="A12" s="5" t="s">
        <v>125</v>
      </c>
      <c r="B12" s="3">
        <v>240</v>
      </c>
      <c r="C12" s="3">
        <v>240</v>
      </c>
      <c r="D12" s="3">
        <v>13</v>
      </c>
      <c r="E12" s="3">
        <v>12</v>
      </c>
      <c r="F12" s="3">
        <v>56</v>
      </c>
      <c r="G12" s="3">
        <v>40</v>
      </c>
      <c r="H12" s="3">
        <v>8</v>
      </c>
      <c r="I12" s="3">
        <v>16</v>
      </c>
      <c r="J12" s="3">
        <v>20</v>
      </c>
      <c r="K12" s="3">
        <v>20</v>
      </c>
      <c r="L12" s="3">
        <v>16</v>
      </c>
      <c r="M12" s="3">
        <v>16</v>
      </c>
      <c r="N12" s="3">
        <v>16</v>
      </c>
      <c r="O12" s="3">
        <v>16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">
        <v>2</v>
      </c>
      <c r="X12" s="3">
        <v>6</v>
      </c>
      <c r="Y12" s="3">
        <v>6</v>
      </c>
      <c r="Z12" s="3">
        <v>8</v>
      </c>
      <c r="AA12" s="3">
        <v>8</v>
      </c>
      <c r="AB12" s="3">
        <v>4</v>
      </c>
      <c r="AC12" s="3">
        <v>2</v>
      </c>
      <c r="AD12" s="3">
        <v>2</v>
      </c>
      <c r="AE12" s="3">
        <v>2</v>
      </c>
    </row>
    <row r="13" spans="1:31" ht="12.75">
      <c r="A13" s="5" t="s">
        <v>101</v>
      </c>
      <c r="B13" s="3" t="s">
        <v>129</v>
      </c>
      <c r="C13" s="3" t="s">
        <v>129</v>
      </c>
      <c r="D13" s="3" t="s">
        <v>129</v>
      </c>
      <c r="E13" s="3" t="s">
        <v>129</v>
      </c>
      <c r="F13" s="3" t="s">
        <v>130</v>
      </c>
      <c r="G13" s="3" t="s">
        <v>130</v>
      </c>
      <c r="H13" s="3" t="s">
        <v>245</v>
      </c>
      <c r="I13" s="3" t="s">
        <v>245</v>
      </c>
      <c r="J13" s="3" t="s">
        <v>129</v>
      </c>
      <c r="K13" s="3" t="s">
        <v>129</v>
      </c>
      <c r="L13" s="3" t="s">
        <v>245</v>
      </c>
      <c r="M13" s="3" t="s">
        <v>245</v>
      </c>
      <c r="N13" s="3" t="s">
        <v>245</v>
      </c>
      <c r="O13" s="3" t="s">
        <v>245</v>
      </c>
      <c r="P13" s="3" t="s">
        <v>245</v>
      </c>
      <c r="Q13" s="3" t="s">
        <v>245</v>
      </c>
      <c r="R13" s="3" t="s">
        <v>129</v>
      </c>
      <c r="S13" s="3" t="s">
        <v>129</v>
      </c>
      <c r="T13" s="3" t="s">
        <v>129</v>
      </c>
      <c r="U13" s="3" t="s">
        <v>245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131</v>
      </c>
    </row>
    <row r="14" spans="1:31" s="11" customFormat="1" ht="12.75">
      <c r="A14" s="9" t="s">
        <v>147</v>
      </c>
      <c r="B14" s="10">
        <v>0.0856</v>
      </c>
      <c r="C14" s="10">
        <v>-0.0861</v>
      </c>
      <c r="D14" s="10">
        <v>0.0768</v>
      </c>
      <c r="E14" s="10">
        <v>-0.0704</v>
      </c>
      <c r="F14" s="10">
        <v>0.19</v>
      </c>
      <c r="G14" s="10">
        <v>-0.17</v>
      </c>
      <c r="H14" s="10">
        <v>0.214</v>
      </c>
      <c r="I14" s="10">
        <v>-0.189</v>
      </c>
      <c r="J14" s="10">
        <v>0.0996</v>
      </c>
      <c r="K14" s="10">
        <v>-0.0792</v>
      </c>
      <c r="L14" s="10">
        <v>0.146</v>
      </c>
      <c r="M14" s="10">
        <v>-0.176</v>
      </c>
      <c r="N14" s="10">
        <v>0.179</v>
      </c>
      <c r="O14" s="10">
        <v>-0.187</v>
      </c>
      <c r="P14" s="10">
        <v>0.105</v>
      </c>
      <c r="Q14" s="10">
        <v>-0.134</v>
      </c>
      <c r="R14" s="10">
        <v>0.0707</v>
      </c>
      <c r="S14" s="10">
        <v>-0.088</v>
      </c>
      <c r="T14" s="10">
        <v>0.0761</v>
      </c>
      <c r="U14" s="10">
        <v>-0.123</v>
      </c>
      <c r="V14" s="10">
        <v>0.0723</v>
      </c>
      <c r="W14" s="10">
        <v>-0.0998</v>
      </c>
      <c r="X14" s="10">
        <v>0.0641</v>
      </c>
      <c r="Y14" s="10">
        <v>-0.0806</v>
      </c>
      <c r="Z14" s="10">
        <v>0.169</v>
      </c>
      <c r="AA14" s="10">
        <v>-0.217</v>
      </c>
      <c r="AB14" s="10">
        <v>0.282</v>
      </c>
      <c r="AC14" s="10">
        <v>-0.116</v>
      </c>
      <c r="AD14" s="10">
        <v>0.0911</v>
      </c>
      <c r="AE14" s="10">
        <v>0.0834</v>
      </c>
    </row>
    <row r="15" spans="1:31" ht="12.75">
      <c r="A15" s="5" t="s">
        <v>124</v>
      </c>
      <c r="B15" s="3">
        <v>0.31</v>
      </c>
      <c r="C15" s="1">
        <v>0.31</v>
      </c>
      <c r="D15" s="1">
        <v>0.31</v>
      </c>
      <c r="E15" s="1">
        <v>0.31</v>
      </c>
      <c r="F15" s="1">
        <v>0.31</v>
      </c>
      <c r="G15" s="1">
        <v>0.31</v>
      </c>
      <c r="H15" s="1">
        <v>0.31</v>
      </c>
      <c r="I15" s="1">
        <v>0.31</v>
      </c>
      <c r="J15" s="1">
        <v>0.31</v>
      </c>
      <c r="K15" s="1">
        <v>0.31</v>
      </c>
      <c r="L15" s="1">
        <v>0.31</v>
      </c>
      <c r="M15" s="1">
        <v>0.31</v>
      </c>
      <c r="N15" s="1">
        <v>0.31</v>
      </c>
      <c r="O15" s="1">
        <v>0.31</v>
      </c>
      <c r="P15" s="1">
        <v>0.31</v>
      </c>
      <c r="Q15" s="1">
        <v>0.31</v>
      </c>
      <c r="R15" s="1">
        <v>0.31</v>
      </c>
      <c r="S15" s="1">
        <v>0.31</v>
      </c>
      <c r="T15" s="1">
        <v>0.31</v>
      </c>
      <c r="U15" s="1">
        <v>0.31</v>
      </c>
      <c r="V15" s="1">
        <v>0.31</v>
      </c>
      <c r="W15" s="1">
        <v>0.31</v>
      </c>
      <c r="X15" s="1">
        <v>0.31</v>
      </c>
      <c r="Y15" s="1">
        <v>0.31</v>
      </c>
      <c r="Z15" s="1">
        <v>0.31</v>
      </c>
      <c r="AA15" s="1">
        <v>0.31</v>
      </c>
      <c r="AB15" s="1">
        <v>0.31</v>
      </c>
      <c r="AC15" s="1">
        <v>0.31</v>
      </c>
      <c r="AD15" s="1">
        <v>0.31</v>
      </c>
      <c r="AE15" s="1">
        <v>0.31</v>
      </c>
    </row>
    <row r="16" spans="1:31" ht="12.75">
      <c r="A16" s="6" t="s">
        <v>83</v>
      </c>
      <c r="B16" s="2">
        <v>0.3</v>
      </c>
      <c r="C16" s="2">
        <v>0.3</v>
      </c>
      <c r="D16" s="2">
        <v>0.3</v>
      </c>
      <c r="E16" s="2">
        <v>0.3</v>
      </c>
      <c r="F16" s="2">
        <v>0.3</v>
      </c>
      <c r="G16" s="2">
        <v>0.3</v>
      </c>
      <c r="H16" s="2">
        <v>0.3</v>
      </c>
      <c r="I16" s="2">
        <v>0.3</v>
      </c>
      <c r="J16" s="2">
        <v>0.3</v>
      </c>
      <c r="K16" s="2">
        <v>0.3</v>
      </c>
      <c r="L16" s="2">
        <v>0.3</v>
      </c>
      <c r="M16" s="2">
        <v>0.3</v>
      </c>
      <c r="N16" s="2">
        <v>0.3</v>
      </c>
      <c r="O16" s="2">
        <v>0.3</v>
      </c>
      <c r="P16" s="2">
        <v>0.3</v>
      </c>
      <c r="Q16" s="2">
        <v>0.3</v>
      </c>
      <c r="R16" s="2">
        <v>0.3</v>
      </c>
      <c r="S16" s="2">
        <v>0.3</v>
      </c>
      <c r="T16" s="2">
        <v>0.3</v>
      </c>
      <c r="U16" s="2">
        <v>0.3</v>
      </c>
      <c r="V16" s="2">
        <v>0.3</v>
      </c>
      <c r="W16" s="2">
        <v>0.3</v>
      </c>
      <c r="X16" s="2">
        <v>0.3</v>
      </c>
      <c r="Y16" s="2">
        <v>0.3</v>
      </c>
      <c r="Z16" s="2">
        <v>0.3</v>
      </c>
      <c r="AA16" s="2">
        <v>0.3</v>
      </c>
      <c r="AB16" s="2">
        <v>0.3</v>
      </c>
      <c r="AC16" s="2">
        <v>0.3</v>
      </c>
      <c r="AD16" s="2">
        <v>0.3</v>
      </c>
      <c r="AE16" s="2">
        <v>0.3</v>
      </c>
    </row>
    <row r="17" spans="1:31" ht="12.75">
      <c r="A17" s="5" t="s">
        <v>81</v>
      </c>
      <c r="B17" s="3">
        <v>0.5</v>
      </c>
      <c r="C17" s="1">
        <v>0.5</v>
      </c>
      <c r="D17" s="1">
        <v>0.5</v>
      </c>
      <c r="E17" s="1">
        <v>0.5</v>
      </c>
      <c r="F17" s="1">
        <v>0.5</v>
      </c>
      <c r="G17" s="1">
        <v>0.5</v>
      </c>
      <c r="H17" s="1">
        <v>0.5</v>
      </c>
      <c r="I17" s="1">
        <v>0.5</v>
      </c>
      <c r="J17" s="1">
        <v>0.5</v>
      </c>
      <c r="K17" s="1">
        <v>0.5</v>
      </c>
      <c r="L17" s="1">
        <v>0.5</v>
      </c>
      <c r="M17" s="1">
        <v>0.5</v>
      </c>
      <c r="N17" s="1">
        <v>0.5</v>
      </c>
      <c r="O17" s="1">
        <v>0.5</v>
      </c>
      <c r="P17" s="1">
        <v>0.5</v>
      </c>
      <c r="Q17" s="1">
        <v>0.5</v>
      </c>
      <c r="R17" s="1">
        <v>0.5</v>
      </c>
      <c r="S17" s="1">
        <v>0.5</v>
      </c>
      <c r="T17" s="1">
        <v>0.5</v>
      </c>
      <c r="U17" s="1">
        <v>0.5</v>
      </c>
      <c r="V17" s="1">
        <v>0.5</v>
      </c>
      <c r="W17" s="1">
        <v>0.5</v>
      </c>
      <c r="X17" s="1">
        <v>0.5</v>
      </c>
      <c r="Y17" s="1">
        <v>0.5</v>
      </c>
      <c r="Z17" s="1">
        <v>0.5</v>
      </c>
      <c r="AA17" s="1">
        <v>0.5</v>
      </c>
      <c r="AB17" s="1">
        <v>0.5</v>
      </c>
      <c r="AC17" s="1">
        <v>0.5</v>
      </c>
      <c r="AD17" s="1">
        <v>0.5</v>
      </c>
      <c r="AE17" s="1">
        <v>0.5</v>
      </c>
    </row>
    <row r="18" spans="1:31" ht="12.75">
      <c r="A18" s="5" t="s">
        <v>91</v>
      </c>
      <c r="B18" s="3" t="s">
        <v>82</v>
      </c>
      <c r="C18" s="1" t="s">
        <v>82</v>
      </c>
      <c r="D18" s="1" t="s">
        <v>82</v>
      </c>
      <c r="E18" s="1" t="s">
        <v>82</v>
      </c>
      <c r="F18" s="1" t="s">
        <v>82</v>
      </c>
      <c r="G18" s="1" t="s">
        <v>82</v>
      </c>
      <c r="H18" s="1" t="s">
        <v>82</v>
      </c>
      <c r="I18" s="1" t="s">
        <v>82</v>
      </c>
      <c r="J18" s="1" t="s">
        <v>82</v>
      </c>
      <c r="K18" s="1" t="s">
        <v>82</v>
      </c>
      <c r="L18" s="1" t="s">
        <v>82</v>
      </c>
      <c r="M18" s="1" t="s">
        <v>82</v>
      </c>
      <c r="N18" s="1" t="s">
        <v>82</v>
      </c>
      <c r="O18" s="1" t="s">
        <v>82</v>
      </c>
      <c r="P18" s="1" t="s">
        <v>82</v>
      </c>
      <c r="Q18" s="1" t="s">
        <v>82</v>
      </c>
      <c r="R18" s="1" t="s">
        <v>82</v>
      </c>
      <c r="S18" s="1" t="s">
        <v>82</v>
      </c>
      <c r="T18" s="1" t="s">
        <v>82</v>
      </c>
      <c r="U18" s="1" t="s">
        <v>82</v>
      </c>
      <c r="V18" s="1" t="s">
        <v>82</v>
      </c>
      <c r="W18" s="1" t="s">
        <v>82</v>
      </c>
      <c r="X18" s="1" t="s">
        <v>82</v>
      </c>
      <c r="Y18" s="1" t="s">
        <v>82</v>
      </c>
      <c r="Z18" s="1" t="s">
        <v>82</v>
      </c>
      <c r="AA18" s="1" t="s">
        <v>82</v>
      </c>
      <c r="AB18" s="1" t="s">
        <v>82</v>
      </c>
      <c r="AC18" s="1" t="s">
        <v>82</v>
      </c>
      <c r="AD18" s="1" t="s">
        <v>82</v>
      </c>
      <c r="AE18" s="1" t="s">
        <v>82</v>
      </c>
    </row>
    <row r="19" spans="1:31" ht="12.75">
      <c r="A19" s="5" t="s">
        <v>128</v>
      </c>
      <c r="B19" s="3">
        <v>0.03</v>
      </c>
      <c r="C19" s="1">
        <v>0.03</v>
      </c>
      <c r="D19" s="1">
        <v>0.03</v>
      </c>
      <c r="E19" s="1">
        <v>0.03</v>
      </c>
      <c r="F19" s="1">
        <v>0.03</v>
      </c>
      <c r="G19" s="1">
        <v>0.03</v>
      </c>
      <c r="H19" s="1">
        <v>0.03</v>
      </c>
      <c r="I19" s="1">
        <v>0.03</v>
      </c>
      <c r="J19" s="1">
        <v>0.03</v>
      </c>
      <c r="K19" s="1">
        <v>0.03</v>
      </c>
      <c r="L19" s="1">
        <v>0.03</v>
      </c>
      <c r="M19" s="1">
        <v>0.03</v>
      </c>
      <c r="N19" s="1">
        <v>0.03</v>
      </c>
      <c r="O19" s="1">
        <v>0.03</v>
      </c>
      <c r="P19" s="1">
        <v>0.03</v>
      </c>
      <c r="Q19" s="1">
        <v>0.03</v>
      </c>
      <c r="R19" s="1">
        <v>0.03</v>
      </c>
      <c r="S19" s="1">
        <v>0.03</v>
      </c>
      <c r="T19" s="1">
        <v>0.03</v>
      </c>
      <c r="U19" s="1">
        <v>0.03</v>
      </c>
      <c r="V19" s="1">
        <v>0.03</v>
      </c>
      <c r="W19" s="1">
        <v>0.03</v>
      </c>
      <c r="X19" s="1">
        <v>0.03</v>
      </c>
      <c r="Y19" s="1">
        <v>0.03</v>
      </c>
      <c r="Z19" s="1">
        <v>0.03</v>
      </c>
      <c r="AA19" s="1">
        <v>0.03</v>
      </c>
      <c r="AB19" s="1">
        <v>0.03</v>
      </c>
      <c r="AC19" s="1">
        <v>0.03</v>
      </c>
      <c r="AD19" s="1">
        <v>0.03</v>
      </c>
      <c r="AE19" s="1">
        <v>0.03</v>
      </c>
    </row>
    <row r="20" spans="1:31" s="11" customFormat="1" ht="12.75">
      <c r="A20" s="9" t="s">
        <v>132</v>
      </c>
      <c r="B20" s="10">
        <f>ABS(B14)*5/0.2998/B16</f>
        <v>4.758728040916166</v>
      </c>
      <c r="C20" s="10">
        <f aca="true" t="shared" si="0" ref="C20:AE20">ABS(C14)*5/0.2998/C16</f>
        <v>4.786524349566378</v>
      </c>
      <c r="D20" s="10">
        <f t="shared" si="0"/>
        <v>4.2695130086724475</v>
      </c>
      <c r="E20" s="10">
        <f t="shared" si="0"/>
        <v>3.9137202579497443</v>
      </c>
      <c r="F20" s="10">
        <f t="shared" si="0"/>
        <v>10.562597287080276</v>
      </c>
      <c r="G20" s="10">
        <f t="shared" si="0"/>
        <v>9.450744941071827</v>
      </c>
      <c r="H20" s="10">
        <f t="shared" si="0"/>
        <v>11.896820102290418</v>
      </c>
      <c r="I20" s="10">
        <f t="shared" si="0"/>
        <v>10.507004669779853</v>
      </c>
      <c r="J20" s="10">
        <f t="shared" si="0"/>
        <v>5.537024683122081</v>
      </c>
      <c r="K20" s="10">
        <f t="shared" si="0"/>
        <v>4.402935290193462</v>
      </c>
      <c r="L20" s="10">
        <f t="shared" si="0"/>
        <v>8.116522125861685</v>
      </c>
      <c r="M20" s="10">
        <f t="shared" si="0"/>
        <v>9.78430064487436</v>
      </c>
      <c r="N20" s="10">
        <f t="shared" si="0"/>
        <v>9.951078496775628</v>
      </c>
      <c r="O20" s="10">
        <f t="shared" si="0"/>
        <v>10.395819435179009</v>
      </c>
      <c r="P20" s="10">
        <f t="shared" si="0"/>
        <v>5.837224816544363</v>
      </c>
      <c r="Q20" s="10">
        <f t="shared" si="0"/>
        <v>7.449410718256616</v>
      </c>
      <c r="R20" s="10">
        <f t="shared" si="0"/>
        <v>3.9303980431398706</v>
      </c>
      <c r="S20" s="10">
        <f t="shared" si="0"/>
        <v>4.89215032243718</v>
      </c>
      <c r="T20" s="10">
        <f t="shared" si="0"/>
        <v>4.230598176562153</v>
      </c>
      <c r="U20" s="10">
        <f t="shared" si="0"/>
        <v>6.8378919279519685</v>
      </c>
      <c r="V20" s="10">
        <f t="shared" si="0"/>
        <v>4.019346230820547</v>
      </c>
      <c r="W20" s="10">
        <f t="shared" si="0"/>
        <v>5.548143206582166</v>
      </c>
      <c r="X20" s="10">
        <f t="shared" si="0"/>
        <v>3.5634867689570826</v>
      </c>
      <c r="Y20" s="10">
        <f t="shared" si="0"/>
        <v>4.480764954414054</v>
      </c>
      <c r="Z20" s="10">
        <f t="shared" si="0"/>
        <v>9.395152323771406</v>
      </c>
      <c r="AA20" s="10">
        <f t="shared" si="0"/>
        <v>12.063597954191684</v>
      </c>
      <c r="AB20" s="10">
        <f t="shared" si="0"/>
        <v>15.677118078719143</v>
      </c>
      <c r="AC20" s="10">
        <f t="shared" si="0"/>
        <v>6.448743606849011</v>
      </c>
      <c r="AD20" s="10">
        <f t="shared" si="0"/>
        <v>5.06448743606849</v>
      </c>
      <c r="AE20" s="10">
        <f t="shared" si="0"/>
        <v>4.636424282855237</v>
      </c>
    </row>
    <row r="21" spans="1:31" s="11" customFormat="1" ht="12.75">
      <c r="A21" s="9" t="s">
        <v>107</v>
      </c>
      <c r="B21" s="10">
        <f>B20*B19</f>
        <v>0.14276184122748498</v>
      </c>
      <c r="C21" s="10">
        <f aca="true" t="shared" si="1" ref="C21:AE21">C20*C19</f>
        <v>0.1435957304869913</v>
      </c>
      <c r="D21" s="10">
        <f t="shared" si="1"/>
        <v>0.12808539026017343</v>
      </c>
      <c r="E21" s="10">
        <f t="shared" si="1"/>
        <v>0.11741160773849232</v>
      </c>
      <c r="F21" s="10">
        <f t="shared" si="1"/>
        <v>0.31687791861240827</v>
      </c>
      <c r="G21" s="10">
        <f t="shared" si="1"/>
        <v>0.2835223482321548</v>
      </c>
      <c r="H21" s="10">
        <f t="shared" si="1"/>
        <v>0.3569046030687125</v>
      </c>
      <c r="I21" s="10">
        <f t="shared" si="1"/>
        <v>0.3152101400933956</v>
      </c>
      <c r="J21" s="10">
        <f t="shared" si="1"/>
        <v>0.16611074049366242</v>
      </c>
      <c r="K21" s="10">
        <f t="shared" si="1"/>
        <v>0.13208805870580387</v>
      </c>
      <c r="L21" s="10">
        <f t="shared" si="1"/>
        <v>0.24349566377585055</v>
      </c>
      <c r="M21" s="10">
        <f t="shared" si="1"/>
        <v>0.29352901934623077</v>
      </c>
      <c r="N21" s="10">
        <f t="shared" si="1"/>
        <v>0.2985323549032688</v>
      </c>
      <c r="O21" s="10">
        <f t="shared" si="1"/>
        <v>0.31187458305537025</v>
      </c>
      <c r="P21" s="10">
        <f t="shared" si="1"/>
        <v>0.17511674449633088</v>
      </c>
      <c r="Q21" s="10">
        <f t="shared" si="1"/>
        <v>0.22348232154769848</v>
      </c>
      <c r="R21" s="10">
        <f t="shared" si="1"/>
        <v>0.11791194129419612</v>
      </c>
      <c r="S21" s="10">
        <f t="shared" si="1"/>
        <v>0.14676450967311538</v>
      </c>
      <c r="T21" s="10">
        <f t="shared" si="1"/>
        <v>0.1269179452968646</v>
      </c>
      <c r="U21" s="10">
        <f t="shared" si="1"/>
        <v>0.20513675783855906</v>
      </c>
      <c r="V21" s="10">
        <f t="shared" si="1"/>
        <v>0.12058038692461641</v>
      </c>
      <c r="W21" s="10">
        <f t="shared" si="1"/>
        <v>0.16644429619746498</v>
      </c>
      <c r="X21" s="10">
        <f t="shared" si="1"/>
        <v>0.10690460306871248</v>
      </c>
      <c r="Y21" s="10">
        <f t="shared" si="1"/>
        <v>0.13442294863242163</v>
      </c>
      <c r="Z21" s="10">
        <f t="shared" si="1"/>
        <v>0.28185456971314216</v>
      </c>
      <c r="AA21" s="10">
        <f t="shared" si="1"/>
        <v>0.3619079386257505</v>
      </c>
      <c r="AB21" s="10">
        <f t="shared" si="1"/>
        <v>0.4703135423615743</v>
      </c>
      <c r="AC21" s="10">
        <f t="shared" si="1"/>
        <v>0.19346230820547033</v>
      </c>
      <c r="AD21" s="10">
        <f t="shared" si="1"/>
        <v>0.15193462308205472</v>
      </c>
      <c r="AE21" s="10">
        <f t="shared" si="1"/>
        <v>0.1390927284856571</v>
      </c>
    </row>
    <row r="22" spans="1:32" ht="12.75">
      <c r="A22" s="5" t="s">
        <v>108</v>
      </c>
      <c r="B22" s="10">
        <v>0.183</v>
      </c>
      <c r="C22" s="10">
        <v>0.183</v>
      </c>
      <c r="D22" s="10">
        <v>0.183</v>
      </c>
      <c r="E22" s="10">
        <v>0.183</v>
      </c>
      <c r="F22" s="10">
        <f aca="true" t="shared" si="2" ref="F22:AE22">1.1*MAX($B21:$AE21)</f>
        <v>0.5173448965977318</v>
      </c>
      <c r="G22" s="10">
        <f t="shared" si="2"/>
        <v>0.5173448965977318</v>
      </c>
      <c r="H22" s="10">
        <f t="shared" si="2"/>
        <v>0.5173448965977318</v>
      </c>
      <c r="I22" s="10">
        <f t="shared" si="2"/>
        <v>0.5173448965977318</v>
      </c>
      <c r="J22" s="10">
        <v>0.183</v>
      </c>
      <c r="K22" s="10">
        <v>0.183</v>
      </c>
      <c r="L22" s="10">
        <f t="shared" si="2"/>
        <v>0.5173448965977318</v>
      </c>
      <c r="M22" s="10">
        <f t="shared" si="2"/>
        <v>0.5173448965977318</v>
      </c>
      <c r="N22" s="10">
        <f t="shared" si="2"/>
        <v>0.5173448965977318</v>
      </c>
      <c r="O22" s="10">
        <f t="shared" si="2"/>
        <v>0.5173448965977318</v>
      </c>
      <c r="P22" s="10">
        <f t="shared" si="2"/>
        <v>0.5173448965977318</v>
      </c>
      <c r="Q22" s="10">
        <f t="shared" si="2"/>
        <v>0.5173448965977318</v>
      </c>
      <c r="R22" s="10">
        <v>0.183</v>
      </c>
      <c r="S22" s="10">
        <v>0.183</v>
      </c>
      <c r="T22" s="10">
        <v>0.183</v>
      </c>
      <c r="U22" s="10">
        <f t="shared" si="2"/>
        <v>0.5173448965977318</v>
      </c>
      <c r="V22" s="10">
        <v>0.183</v>
      </c>
      <c r="W22" s="10">
        <v>0.183</v>
      </c>
      <c r="X22" s="10">
        <v>0.183</v>
      </c>
      <c r="Y22" s="10">
        <v>0.183</v>
      </c>
      <c r="Z22" s="10">
        <f t="shared" si="2"/>
        <v>0.5173448965977318</v>
      </c>
      <c r="AA22" s="10">
        <f t="shared" si="2"/>
        <v>0.5173448965977318</v>
      </c>
      <c r="AB22" s="10">
        <f t="shared" si="2"/>
        <v>0.5173448965977318</v>
      </c>
      <c r="AC22" s="10">
        <f t="shared" si="2"/>
        <v>0.5173448965977318</v>
      </c>
      <c r="AD22" s="10">
        <f t="shared" si="2"/>
        <v>0.5173448965977318</v>
      </c>
      <c r="AE22" s="10">
        <f t="shared" si="2"/>
        <v>0.5173448965977318</v>
      </c>
      <c r="AF22" t="s">
        <v>135</v>
      </c>
    </row>
    <row r="23" spans="1:32" ht="12.75">
      <c r="A23" s="5" t="s">
        <v>122</v>
      </c>
      <c r="D23" s="1"/>
      <c r="G23" s="1"/>
      <c r="AA23" s="1"/>
      <c r="AB23" s="1"/>
      <c r="AC23" s="1"/>
      <c r="AD23" s="1"/>
      <c r="AE23" s="1"/>
      <c r="AF23" t="s">
        <v>127</v>
      </c>
    </row>
    <row r="24" spans="1:31" s="14" customFormat="1" ht="12.75">
      <c r="A24" s="12" t="s">
        <v>85</v>
      </c>
      <c r="B24" s="13" t="s">
        <v>109</v>
      </c>
      <c r="C24" s="13" t="s">
        <v>109</v>
      </c>
      <c r="D24" s="13" t="s">
        <v>109</v>
      </c>
      <c r="E24" s="13" t="s">
        <v>109</v>
      </c>
      <c r="F24" s="13" t="s">
        <v>109</v>
      </c>
      <c r="G24" s="13" t="s">
        <v>109</v>
      </c>
      <c r="H24" s="13" t="s">
        <v>109</v>
      </c>
      <c r="I24" s="13" t="s">
        <v>109</v>
      </c>
      <c r="J24" s="13" t="s">
        <v>109</v>
      </c>
      <c r="K24" s="13" t="s">
        <v>109</v>
      </c>
      <c r="L24" s="13" t="s">
        <v>109</v>
      </c>
      <c r="M24" s="13" t="s">
        <v>109</v>
      </c>
      <c r="N24" s="13" t="s">
        <v>109</v>
      </c>
      <c r="O24" s="13" t="s">
        <v>109</v>
      </c>
      <c r="P24" s="13" t="s">
        <v>109</v>
      </c>
      <c r="Q24" s="13" t="s">
        <v>109</v>
      </c>
      <c r="R24" s="13" t="s">
        <v>109</v>
      </c>
      <c r="S24" s="13" t="s">
        <v>109</v>
      </c>
      <c r="T24" s="13" t="s">
        <v>109</v>
      </c>
      <c r="U24" s="13" t="s">
        <v>109</v>
      </c>
      <c r="V24" s="13" t="s">
        <v>109</v>
      </c>
      <c r="W24" s="13" t="s">
        <v>109</v>
      </c>
      <c r="X24" s="13" t="s">
        <v>109</v>
      </c>
      <c r="Y24" s="13" t="s">
        <v>109</v>
      </c>
      <c r="Z24" s="13" t="s">
        <v>109</v>
      </c>
      <c r="AA24" s="13" t="s">
        <v>109</v>
      </c>
      <c r="AB24" s="13" t="s">
        <v>109</v>
      </c>
      <c r="AC24" s="13" t="s">
        <v>109</v>
      </c>
      <c r="AD24" s="13" t="s">
        <v>109</v>
      </c>
      <c r="AE24" s="13" t="s">
        <v>109</v>
      </c>
    </row>
    <row r="25" spans="1:31" s="20" customFormat="1" ht="12.75">
      <c r="A25" s="12" t="s">
        <v>86</v>
      </c>
      <c r="B25" s="19">
        <v>3E-05</v>
      </c>
      <c r="C25" s="19">
        <v>3E-05</v>
      </c>
      <c r="D25" s="19">
        <v>3E-05</v>
      </c>
      <c r="E25" s="19">
        <v>3E-05</v>
      </c>
      <c r="F25" s="19">
        <v>3E-05</v>
      </c>
      <c r="G25" s="19">
        <v>3E-05</v>
      </c>
      <c r="H25" s="19">
        <v>3E-05</v>
      </c>
      <c r="I25" s="19">
        <v>3E-05</v>
      </c>
      <c r="J25" s="19">
        <v>3E-05</v>
      </c>
      <c r="K25" s="19">
        <v>3E-05</v>
      </c>
      <c r="L25" s="19">
        <v>3E-05</v>
      </c>
      <c r="M25" s="19">
        <v>3E-05</v>
      </c>
      <c r="N25" s="19">
        <v>3E-05</v>
      </c>
      <c r="O25" s="19">
        <v>3E-05</v>
      </c>
      <c r="P25" s="19">
        <v>3E-05</v>
      </c>
      <c r="Q25" s="19">
        <v>3E-05</v>
      </c>
      <c r="R25" s="19">
        <v>3E-05</v>
      </c>
      <c r="S25" s="19">
        <v>3E-05</v>
      </c>
      <c r="T25" s="19">
        <v>3E-05</v>
      </c>
      <c r="U25" s="19">
        <v>3E-05</v>
      </c>
      <c r="V25" s="19">
        <v>3E-05</v>
      </c>
      <c r="W25" s="19">
        <v>3E-05</v>
      </c>
      <c r="X25" s="19">
        <v>3E-05</v>
      </c>
      <c r="Y25" s="19">
        <v>3E-05</v>
      </c>
      <c r="Z25" s="19">
        <v>3E-05</v>
      </c>
      <c r="AA25" s="19">
        <v>3E-05</v>
      </c>
      <c r="AB25" s="19">
        <v>3E-05</v>
      </c>
      <c r="AC25" s="19">
        <v>3E-05</v>
      </c>
      <c r="AD25" s="19">
        <v>3E-05</v>
      </c>
      <c r="AE25" s="19">
        <v>3E-05</v>
      </c>
    </row>
    <row r="26" spans="1:31" s="14" customFormat="1" ht="12.75">
      <c r="A26" s="12" t="s">
        <v>110</v>
      </c>
      <c r="B26" s="13" t="s">
        <v>109</v>
      </c>
      <c r="C26" s="13" t="s">
        <v>109</v>
      </c>
      <c r="D26" s="13" t="s">
        <v>109</v>
      </c>
      <c r="E26" s="13" t="s">
        <v>109</v>
      </c>
      <c r="F26" s="13" t="s">
        <v>109</v>
      </c>
      <c r="G26" s="13" t="s">
        <v>109</v>
      </c>
      <c r="H26" s="13" t="s">
        <v>109</v>
      </c>
      <c r="I26" s="13" t="s">
        <v>109</v>
      </c>
      <c r="J26" s="13" t="s">
        <v>109</v>
      </c>
      <c r="K26" s="13" t="s">
        <v>109</v>
      </c>
      <c r="L26" s="13" t="s">
        <v>109</v>
      </c>
      <c r="M26" s="13" t="s">
        <v>109</v>
      </c>
      <c r="N26" s="13" t="s">
        <v>109</v>
      </c>
      <c r="O26" s="13" t="s">
        <v>109</v>
      </c>
      <c r="P26" s="13" t="s">
        <v>109</v>
      </c>
      <c r="Q26" s="13" t="s">
        <v>109</v>
      </c>
      <c r="R26" s="13" t="s">
        <v>109</v>
      </c>
      <c r="S26" s="13" t="s">
        <v>109</v>
      </c>
      <c r="T26" s="13" t="s">
        <v>109</v>
      </c>
      <c r="U26" s="13" t="s">
        <v>109</v>
      </c>
      <c r="V26" s="13" t="s">
        <v>109</v>
      </c>
      <c r="W26" s="13" t="s">
        <v>109</v>
      </c>
      <c r="X26" s="13" t="s">
        <v>109</v>
      </c>
      <c r="Y26" s="13" t="s">
        <v>109</v>
      </c>
      <c r="Z26" s="13" t="s">
        <v>109</v>
      </c>
      <c r="AA26" s="13" t="s">
        <v>109</v>
      </c>
      <c r="AB26" s="13" t="s">
        <v>109</v>
      </c>
      <c r="AC26" s="13" t="s">
        <v>109</v>
      </c>
      <c r="AD26" s="13" t="s">
        <v>109</v>
      </c>
      <c r="AE26" s="13" t="s">
        <v>109</v>
      </c>
    </row>
    <row r="27" spans="1:32" s="20" customFormat="1" ht="12.75">
      <c r="A27" s="12" t="s">
        <v>136</v>
      </c>
      <c r="B27" s="19">
        <v>0.0003</v>
      </c>
      <c r="C27" s="19">
        <v>0.0003</v>
      </c>
      <c r="D27" s="19">
        <v>0.0003</v>
      </c>
      <c r="E27" s="19">
        <v>0.0003</v>
      </c>
      <c r="F27" s="19">
        <v>0.0003</v>
      </c>
      <c r="G27" s="19">
        <v>0.0003</v>
      </c>
      <c r="H27" s="19">
        <v>0.0003</v>
      </c>
      <c r="I27" s="19">
        <v>0.0003</v>
      </c>
      <c r="J27" s="19">
        <v>0.0003</v>
      </c>
      <c r="K27" s="19">
        <v>0.0003</v>
      </c>
      <c r="L27" s="19">
        <v>0.0003</v>
      </c>
      <c r="M27" s="19">
        <v>0.0003</v>
      </c>
      <c r="N27" s="19">
        <v>0.0003</v>
      </c>
      <c r="O27" s="19">
        <v>0.0003</v>
      </c>
      <c r="P27" s="19">
        <v>0.0003</v>
      </c>
      <c r="Q27" s="19">
        <v>0.0003</v>
      </c>
      <c r="R27" s="19">
        <v>0.0003</v>
      </c>
      <c r="S27" s="19">
        <v>0.0003</v>
      </c>
      <c r="T27" s="19">
        <v>0.0003</v>
      </c>
      <c r="U27" s="19">
        <v>0.0003</v>
      </c>
      <c r="V27" s="19">
        <v>0.0003</v>
      </c>
      <c r="W27" s="19">
        <v>0.0003</v>
      </c>
      <c r="X27" s="19">
        <v>0.0003</v>
      </c>
      <c r="Y27" s="19">
        <v>0.0003</v>
      </c>
      <c r="Z27" s="19">
        <v>0.0003</v>
      </c>
      <c r="AA27" s="19">
        <v>0.0003</v>
      </c>
      <c r="AB27" s="19">
        <v>0.0003</v>
      </c>
      <c r="AC27" s="19">
        <v>0.0003</v>
      </c>
      <c r="AD27" s="19">
        <v>0.0003</v>
      </c>
      <c r="AE27" s="19">
        <v>0.0003</v>
      </c>
      <c r="AF27" s="20" t="s">
        <v>139</v>
      </c>
    </row>
    <row r="28" spans="1:32" s="20" customFormat="1" ht="12.75">
      <c r="A28" s="12" t="s">
        <v>137</v>
      </c>
      <c r="B28" s="19">
        <v>0.0003</v>
      </c>
      <c r="C28" s="19">
        <v>0.0003</v>
      </c>
      <c r="D28" s="19">
        <v>0.0003</v>
      </c>
      <c r="E28" s="19">
        <v>0.0003</v>
      </c>
      <c r="F28" s="19">
        <v>0.0003</v>
      </c>
      <c r="G28" s="19">
        <v>0.0003</v>
      </c>
      <c r="H28" s="19">
        <v>0.0003</v>
      </c>
      <c r="I28" s="19">
        <v>0.0003</v>
      </c>
      <c r="J28" s="19">
        <v>0.0003</v>
      </c>
      <c r="K28" s="19">
        <v>0.0003</v>
      </c>
      <c r="L28" s="19">
        <v>0.0003</v>
      </c>
      <c r="M28" s="19">
        <v>0.0003</v>
      </c>
      <c r="N28" s="19">
        <v>0.0003</v>
      </c>
      <c r="O28" s="19">
        <v>0.0003</v>
      </c>
      <c r="P28" s="19">
        <v>0.0003</v>
      </c>
      <c r="Q28" s="19">
        <v>0.0003</v>
      </c>
      <c r="R28" s="19">
        <v>0.0003</v>
      </c>
      <c r="S28" s="19">
        <v>0.0003</v>
      </c>
      <c r="T28" s="19">
        <v>0.0003</v>
      </c>
      <c r="U28" s="19">
        <v>0.0003</v>
      </c>
      <c r="V28" s="19">
        <v>0.0003</v>
      </c>
      <c r="W28" s="19">
        <v>0.0003</v>
      </c>
      <c r="X28" s="19">
        <v>0.0003</v>
      </c>
      <c r="Y28" s="19">
        <v>0.0003</v>
      </c>
      <c r="Z28" s="19">
        <v>0.0003</v>
      </c>
      <c r="AA28" s="19">
        <v>0.0003</v>
      </c>
      <c r="AB28" s="19">
        <v>0.0003</v>
      </c>
      <c r="AC28" s="19">
        <v>0.0003</v>
      </c>
      <c r="AD28" s="19">
        <v>0.0003</v>
      </c>
      <c r="AE28" s="19">
        <v>0.0003</v>
      </c>
      <c r="AF28" s="20" t="s">
        <v>139</v>
      </c>
    </row>
    <row r="29" spans="1:32" s="20" customFormat="1" ht="12.75">
      <c r="A29" s="12" t="s">
        <v>138</v>
      </c>
      <c r="B29" s="19">
        <v>0.0003</v>
      </c>
      <c r="C29" s="19">
        <v>0.0003</v>
      </c>
      <c r="D29" s="19">
        <v>0.0003</v>
      </c>
      <c r="E29" s="19">
        <v>0.0003</v>
      </c>
      <c r="F29" s="19">
        <v>0.0003</v>
      </c>
      <c r="G29" s="19">
        <v>0.0003</v>
      </c>
      <c r="H29" s="19">
        <v>0.0003</v>
      </c>
      <c r="I29" s="19">
        <v>0.0003</v>
      </c>
      <c r="J29" s="19">
        <v>0.0003</v>
      </c>
      <c r="K29" s="19">
        <v>0.0003</v>
      </c>
      <c r="L29" s="19">
        <v>0.0003</v>
      </c>
      <c r="M29" s="19">
        <v>0.0003</v>
      </c>
      <c r="N29" s="19">
        <v>0.0003</v>
      </c>
      <c r="O29" s="19">
        <v>0.0003</v>
      </c>
      <c r="P29" s="19">
        <v>0.0003</v>
      </c>
      <c r="Q29" s="19">
        <v>0.0003</v>
      </c>
      <c r="R29" s="19">
        <v>0.0003</v>
      </c>
      <c r="S29" s="19">
        <v>0.0003</v>
      </c>
      <c r="T29" s="19">
        <v>0.0003</v>
      </c>
      <c r="U29" s="19">
        <v>0.0003</v>
      </c>
      <c r="V29" s="19">
        <v>0.0003</v>
      </c>
      <c r="W29" s="19">
        <v>0.0003</v>
      </c>
      <c r="X29" s="19">
        <v>0.0003</v>
      </c>
      <c r="Y29" s="19">
        <v>0.0003</v>
      </c>
      <c r="Z29" s="19">
        <v>0.0003</v>
      </c>
      <c r="AA29" s="19">
        <v>0.0003</v>
      </c>
      <c r="AB29" s="19">
        <v>0.0003</v>
      </c>
      <c r="AC29" s="19">
        <v>0.0003</v>
      </c>
      <c r="AD29" s="19">
        <v>0.0003</v>
      </c>
      <c r="AE29" s="19">
        <v>0.0003</v>
      </c>
      <c r="AF29" s="20" t="s">
        <v>139</v>
      </c>
    </row>
    <row r="30" spans="1:31" ht="12.75">
      <c r="A30" s="5" t="s">
        <v>112</v>
      </c>
      <c r="B30" s="8" t="s">
        <v>113</v>
      </c>
      <c r="C30" s="8" t="s">
        <v>113</v>
      </c>
      <c r="D30" s="8" t="s">
        <v>113</v>
      </c>
      <c r="E30" s="8" t="s">
        <v>113</v>
      </c>
      <c r="F30" s="8" t="s">
        <v>113</v>
      </c>
      <c r="G30" s="8" t="s">
        <v>113</v>
      </c>
      <c r="H30" s="8" t="s">
        <v>113</v>
      </c>
      <c r="I30" s="8" t="s">
        <v>113</v>
      </c>
      <c r="J30" s="8" t="s">
        <v>113</v>
      </c>
      <c r="K30" s="8" t="s">
        <v>113</v>
      </c>
      <c r="L30" s="8" t="s">
        <v>113</v>
      </c>
      <c r="M30" s="8" t="s">
        <v>113</v>
      </c>
      <c r="N30" s="8" t="s">
        <v>113</v>
      </c>
      <c r="O30" s="8" t="s">
        <v>113</v>
      </c>
      <c r="P30" s="8" t="s">
        <v>113</v>
      </c>
      <c r="Q30" s="8" t="s">
        <v>113</v>
      </c>
      <c r="R30" s="8" t="s">
        <v>113</v>
      </c>
      <c r="S30" s="8" t="s">
        <v>113</v>
      </c>
      <c r="T30" s="8" t="s">
        <v>113</v>
      </c>
      <c r="U30" s="8" t="s">
        <v>113</v>
      </c>
      <c r="V30" s="8" t="s">
        <v>113</v>
      </c>
      <c r="W30" s="8" t="s">
        <v>113</v>
      </c>
      <c r="X30" s="8" t="s">
        <v>113</v>
      </c>
      <c r="Y30" s="8" t="s">
        <v>113</v>
      </c>
      <c r="Z30" s="8" t="s">
        <v>113</v>
      </c>
      <c r="AA30" s="8" t="s">
        <v>113</v>
      </c>
      <c r="AB30" s="8" t="s">
        <v>113</v>
      </c>
      <c r="AC30" s="8" t="s">
        <v>113</v>
      </c>
      <c r="AD30" s="8" t="s">
        <v>113</v>
      </c>
      <c r="AE30" s="8" t="s">
        <v>113</v>
      </c>
    </row>
    <row r="31" spans="1:31" ht="12.75">
      <c r="A31" s="5" t="s">
        <v>114</v>
      </c>
      <c r="B31" s="3" t="s">
        <v>115</v>
      </c>
      <c r="C31" s="1" t="s">
        <v>115</v>
      </c>
      <c r="D31" s="1" t="s">
        <v>115</v>
      </c>
      <c r="E31" s="1" t="s">
        <v>115</v>
      </c>
      <c r="F31" s="1" t="s">
        <v>115</v>
      </c>
      <c r="G31" s="1" t="s">
        <v>115</v>
      </c>
      <c r="H31" s="1" t="s">
        <v>115</v>
      </c>
      <c r="I31" s="1" t="s">
        <v>115</v>
      </c>
      <c r="J31" s="1" t="s">
        <v>115</v>
      </c>
      <c r="K31" s="1" t="s">
        <v>115</v>
      </c>
      <c r="L31" s="1" t="s">
        <v>115</v>
      </c>
      <c r="M31" s="1" t="s">
        <v>115</v>
      </c>
      <c r="N31" s="1" t="s">
        <v>115</v>
      </c>
      <c r="O31" s="1" t="s">
        <v>115</v>
      </c>
      <c r="P31" s="1" t="s">
        <v>115</v>
      </c>
      <c r="Q31" s="1" t="s">
        <v>115</v>
      </c>
      <c r="R31" s="1" t="s">
        <v>115</v>
      </c>
      <c r="S31" s="1" t="s">
        <v>115</v>
      </c>
      <c r="T31" s="1" t="s">
        <v>115</v>
      </c>
      <c r="U31" s="1" t="s">
        <v>115</v>
      </c>
      <c r="V31" s="1" t="s">
        <v>115</v>
      </c>
      <c r="W31" s="1" t="s">
        <v>115</v>
      </c>
      <c r="X31" s="1" t="s">
        <v>115</v>
      </c>
      <c r="Y31" s="1" t="s">
        <v>115</v>
      </c>
      <c r="Z31" s="1" t="s">
        <v>115</v>
      </c>
      <c r="AA31" s="1" t="s">
        <v>115</v>
      </c>
      <c r="AB31" s="1" t="s">
        <v>115</v>
      </c>
      <c r="AC31" s="1" t="s">
        <v>115</v>
      </c>
      <c r="AD31" s="1" t="s">
        <v>115</v>
      </c>
      <c r="AE31" s="1" t="s">
        <v>115</v>
      </c>
    </row>
    <row r="32" spans="1:31" ht="12.75">
      <c r="A32" s="5" t="s">
        <v>116</v>
      </c>
      <c r="B32" s="3" t="s">
        <v>117</v>
      </c>
      <c r="C32" s="1" t="s">
        <v>117</v>
      </c>
      <c r="D32" s="1" t="s">
        <v>117</v>
      </c>
      <c r="E32" s="1" t="s">
        <v>117</v>
      </c>
      <c r="F32" s="1" t="s">
        <v>117</v>
      </c>
      <c r="G32" s="1" t="s">
        <v>117</v>
      </c>
      <c r="H32" s="1" t="s">
        <v>117</v>
      </c>
      <c r="I32" s="1" t="s">
        <v>117</v>
      </c>
      <c r="J32" s="1" t="s">
        <v>117</v>
      </c>
      <c r="K32" s="1" t="s">
        <v>117</v>
      </c>
      <c r="L32" s="1" t="s">
        <v>117</v>
      </c>
      <c r="M32" s="1" t="s">
        <v>117</v>
      </c>
      <c r="N32" s="1" t="s">
        <v>117</v>
      </c>
      <c r="O32" s="1" t="s">
        <v>117</v>
      </c>
      <c r="P32" s="1" t="s">
        <v>117</v>
      </c>
      <c r="Q32" s="1" t="s">
        <v>117</v>
      </c>
      <c r="R32" s="1" t="s">
        <v>117</v>
      </c>
      <c r="S32" s="1" t="s">
        <v>117</v>
      </c>
      <c r="T32" s="1" t="s">
        <v>117</v>
      </c>
      <c r="U32" s="1" t="s">
        <v>117</v>
      </c>
      <c r="V32" s="1" t="s">
        <v>117</v>
      </c>
      <c r="W32" s="1" t="s">
        <v>117</v>
      </c>
      <c r="X32" s="1" t="s">
        <v>117</v>
      </c>
      <c r="Y32" s="1" t="s">
        <v>117</v>
      </c>
      <c r="Z32" s="1" t="s">
        <v>117</v>
      </c>
      <c r="AA32" s="1" t="s">
        <v>117</v>
      </c>
      <c r="AB32" s="1" t="s">
        <v>117</v>
      </c>
      <c r="AC32" s="1" t="s">
        <v>117</v>
      </c>
      <c r="AD32" s="1" t="s">
        <v>117</v>
      </c>
      <c r="AE32" s="1" t="s">
        <v>117</v>
      </c>
    </row>
    <row r="33" spans="1:32" ht="12.75">
      <c r="A33" s="5" t="s">
        <v>133</v>
      </c>
      <c r="B33" s="3" t="s">
        <v>126</v>
      </c>
      <c r="C33" s="1" t="s">
        <v>126</v>
      </c>
      <c r="D33" s="1" t="s">
        <v>126</v>
      </c>
      <c r="E33" s="1" t="s">
        <v>126</v>
      </c>
      <c r="F33" s="1" t="s">
        <v>126</v>
      </c>
      <c r="G33" s="1" t="s">
        <v>126</v>
      </c>
      <c r="H33" s="1" t="s">
        <v>126</v>
      </c>
      <c r="I33" s="1" t="s">
        <v>126</v>
      </c>
      <c r="J33" s="1" t="s">
        <v>126</v>
      </c>
      <c r="K33" s="1" t="s">
        <v>126</v>
      </c>
      <c r="L33" s="1" t="s">
        <v>126</v>
      </c>
      <c r="M33" s="1" t="s">
        <v>126</v>
      </c>
      <c r="N33" s="1" t="s">
        <v>126</v>
      </c>
      <c r="O33" s="1" t="s">
        <v>126</v>
      </c>
      <c r="P33" s="1" t="s">
        <v>126</v>
      </c>
      <c r="Q33" s="1" t="s">
        <v>126</v>
      </c>
      <c r="R33" s="1" t="s">
        <v>126</v>
      </c>
      <c r="S33" s="1" t="s">
        <v>126</v>
      </c>
      <c r="T33" s="1" t="s">
        <v>126</v>
      </c>
      <c r="U33" s="1" t="s">
        <v>126</v>
      </c>
      <c r="V33" s="1" t="s">
        <v>126</v>
      </c>
      <c r="W33" s="1" t="s">
        <v>126</v>
      </c>
      <c r="X33" s="1" t="s">
        <v>126</v>
      </c>
      <c r="Y33" s="1" t="s">
        <v>126</v>
      </c>
      <c r="Z33" s="1" t="s">
        <v>126</v>
      </c>
      <c r="AA33" s="1" t="s">
        <v>126</v>
      </c>
      <c r="AB33" s="1" t="s">
        <v>126</v>
      </c>
      <c r="AC33" s="1" t="s">
        <v>126</v>
      </c>
      <c r="AD33" s="1" t="s">
        <v>126</v>
      </c>
      <c r="AE33" s="1" t="s">
        <v>126</v>
      </c>
      <c r="AF33" s="1" t="s">
        <v>134</v>
      </c>
    </row>
    <row r="34" spans="4:32" ht="12.75">
      <c r="D34" s="1"/>
      <c r="G34" s="1"/>
      <c r="AA34" s="1"/>
      <c r="AB34" s="1"/>
      <c r="AC34" s="1"/>
      <c r="AD34" s="1"/>
      <c r="AE34" s="1"/>
      <c r="AF34" s="1"/>
    </row>
    <row r="35" spans="1:32" ht="76.5">
      <c r="A35" s="38" t="s">
        <v>236</v>
      </c>
      <c r="D35" s="1"/>
      <c r="G35" s="1"/>
      <c r="AA35" s="1"/>
      <c r="AB35" s="1"/>
      <c r="AC35" s="1"/>
      <c r="AD35" s="1"/>
      <c r="AE35" s="1"/>
      <c r="AF35" s="1"/>
    </row>
    <row r="36" spans="1:32" ht="12.75">
      <c r="A36" s="5" t="s">
        <v>232</v>
      </c>
      <c r="B36" s="10">
        <f>5.1*(B20*B19^2/18.9/0.04^2)^2</f>
        <v>0.10229947216353918</v>
      </c>
      <c r="C36" s="10">
        <f aca="true" t="shared" si="3" ref="C36:AE36">5.1*(C20*C19^2/18.9/0.04^2)^2</f>
        <v>0.10349804978020335</v>
      </c>
      <c r="D36" s="10">
        <f t="shared" si="3"/>
        <v>0.08234709891337035</v>
      </c>
      <c r="E36" s="10">
        <f t="shared" si="3"/>
        <v>0.06919443728137373</v>
      </c>
      <c r="F36" s="10">
        <f t="shared" si="3"/>
        <v>0.5040029349047633</v>
      </c>
      <c r="G36" s="10">
        <f t="shared" si="3"/>
        <v>0.403481573926528</v>
      </c>
      <c r="H36" s="10">
        <f t="shared" si="3"/>
        <v>0.6393717010221203</v>
      </c>
      <c r="I36" s="10">
        <f t="shared" si="3"/>
        <v>0.49871160215327004</v>
      </c>
      <c r="J36" s="10">
        <f t="shared" si="3"/>
        <v>0.1384983311558126</v>
      </c>
      <c r="K36" s="10">
        <f t="shared" si="3"/>
        <v>0.08757420968423864</v>
      </c>
      <c r="L36" s="10">
        <f t="shared" si="3"/>
        <v>0.29759907369611993</v>
      </c>
      <c r="M36" s="10">
        <f t="shared" si="3"/>
        <v>0.4324652330085858</v>
      </c>
      <c r="N36" s="10">
        <f t="shared" si="3"/>
        <v>0.4473340176532832</v>
      </c>
      <c r="O36" s="10">
        <f t="shared" si="3"/>
        <v>0.48821270445109877</v>
      </c>
      <c r="P36" s="10">
        <f t="shared" si="3"/>
        <v>0.15392333399792288</v>
      </c>
      <c r="Q36" s="10">
        <f t="shared" si="3"/>
        <v>0.25068910523961024</v>
      </c>
      <c r="R36" s="10">
        <f t="shared" si="3"/>
        <v>0.0697854191161249</v>
      </c>
      <c r="S36" s="10">
        <f t="shared" si="3"/>
        <v>0.10811630825214645</v>
      </c>
      <c r="T36" s="10">
        <f t="shared" si="3"/>
        <v>0.08085282095982865</v>
      </c>
      <c r="U36" s="10">
        <f t="shared" si="3"/>
        <v>0.21122050975551704</v>
      </c>
      <c r="V36" s="10">
        <f t="shared" si="3"/>
        <v>0.07297976458721107</v>
      </c>
      <c r="W36" s="10">
        <f t="shared" si="3"/>
        <v>0.13905510780523098</v>
      </c>
      <c r="X36" s="10">
        <f t="shared" si="3"/>
        <v>0.05736432961124766</v>
      </c>
      <c r="Y36" s="10">
        <f t="shared" si="3"/>
        <v>0.09069763175063457</v>
      </c>
      <c r="Z36" s="10">
        <f t="shared" si="3"/>
        <v>0.3987486931804695</v>
      </c>
      <c r="AA36" s="10">
        <f t="shared" si="3"/>
        <v>0.6574236620977948</v>
      </c>
      <c r="AB36" s="10">
        <f t="shared" si="3"/>
        <v>1.110258432004609</v>
      </c>
      <c r="AC36" s="10">
        <f t="shared" si="3"/>
        <v>0.18786325462821318</v>
      </c>
      <c r="AD36" s="10">
        <f t="shared" si="3"/>
        <v>0.11586776170058065</v>
      </c>
      <c r="AE36" s="10">
        <f t="shared" si="3"/>
        <v>0.09710866077302424</v>
      </c>
      <c r="AF36" s="11"/>
    </row>
    <row r="37" spans="1:33" ht="12.75">
      <c r="A37" s="5" t="s">
        <v>233</v>
      </c>
      <c r="B37" s="10">
        <f>B36*B12</f>
        <v>24.551873319249403</v>
      </c>
      <c r="C37" s="10">
        <f aca="true" t="shared" si="4" ref="C37:AE37">C36*C12</f>
        <v>24.839531947248805</v>
      </c>
      <c r="D37" s="10">
        <f t="shared" si="4"/>
        <v>1.0705122858738145</v>
      </c>
      <c r="E37" s="10">
        <f t="shared" si="4"/>
        <v>0.8303332473764847</v>
      </c>
      <c r="F37" s="10">
        <f t="shared" si="4"/>
        <v>28.224164354666748</v>
      </c>
      <c r="G37" s="10">
        <f t="shared" si="4"/>
        <v>16.13926295706112</v>
      </c>
      <c r="H37" s="10">
        <f t="shared" si="4"/>
        <v>5.114973608176962</v>
      </c>
      <c r="I37" s="10">
        <f t="shared" si="4"/>
        <v>7.979385634452321</v>
      </c>
      <c r="J37" s="10">
        <f t="shared" si="4"/>
        <v>2.7699666231162516</v>
      </c>
      <c r="K37" s="10">
        <f t="shared" si="4"/>
        <v>1.7514841936847727</v>
      </c>
      <c r="L37" s="10">
        <f t="shared" si="4"/>
        <v>4.761585179137919</v>
      </c>
      <c r="M37" s="10">
        <f t="shared" si="4"/>
        <v>6.919443728137373</v>
      </c>
      <c r="N37" s="10">
        <f t="shared" si="4"/>
        <v>7.157344282452531</v>
      </c>
      <c r="O37" s="10">
        <f t="shared" si="4"/>
        <v>7.81140327121758</v>
      </c>
      <c r="P37" s="10">
        <f t="shared" si="4"/>
        <v>0.30784666799584576</v>
      </c>
      <c r="Q37" s="10">
        <f t="shared" si="4"/>
        <v>0.5013782104792205</v>
      </c>
      <c r="R37" s="10">
        <f t="shared" si="4"/>
        <v>0.1395708382322498</v>
      </c>
      <c r="S37" s="10">
        <f t="shared" si="4"/>
        <v>0.2162326165042929</v>
      </c>
      <c r="T37" s="10">
        <f t="shared" si="4"/>
        <v>0.1617056419196573</v>
      </c>
      <c r="U37" s="10">
        <f t="shared" si="4"/>
        <v>0.4224410195110341</v>
      </c>
      <c r="V37" s="10">
        <f t="shared" si="4"/>
        <v>0.14595952917442215</v>
      </c>
      <c r="W37" s="10">
        <f t="shared" si="4"/>
        <v>0.27811021561046195</v>
      </c>
      <c r="X37" s="10">
        <f t="shared" si="4"/>
        <v>0.344185977667486</v>
      </c>
      <c r="Y37" s="10">
        <f t="shared" si="4"/>
        <v>0.5441857905038074</v>
      </c>
      <c r="Z37" s="10">
        <f t="shared" si="4"/>
        <v>3.189989545443756</v>
      </c>
      <c r="AA37" s="10">
        <f t="shared" si="4"/>
        <v>5.259389296782358</v>
      </c>
      <c r="AB37" s="10">
        <f t="shared" si="4"/>
        <v>4.441033728018436</v>
      </c>
      <c r="AC37" s="10">
        <f t="shared" si="4"/>
        <v>0.37572650925642637</v>
      </c>
      <c r="AD37" s="10">
        <f t="shared" si="4"/>
        <v>0.2317355234011613</v>
      </c>
      <c r="AE37" s="10">
        <f t="shared" si="4"/>
        <v>0.19421732154604848</v>
      </c>
      <c r="AF37" s="11"/>
      <c r="AG37" s="11"/>
    </row>
    <row r="38" spans="1:2" ht="12.75">
      <c r="A38" s="21" t="s">
        <v>234</v>
      </c>
      <c r="B38" s="35">
        <f>SUM(B37:AE37)</f>
        <v>156.6749730638988</v>
      </c>
    </row>
    <row r="39" spans="1:2" ht="12.75">
      <c r="A39"/>
      <c r="B39"/>
    </row>
    <row r="40" spans="1:2" ht="76.5">
      <c r="A40" s="39" t="s">
        <v>235</v>
      </c>
      <c r="B40" s="37"/>
    </row>
    <row r="41" spans="1:4" ht="12.75">
      <c r="A41" s="23" t="s">
        <v>193</v>
      </c>
      <c r="B41" s="24" t="s">
        <v>194</v>
      </c>
      <c r="C41" s="25" t="s">
        <v>195</v>
      </c>
      <c r="D41" s="26" t="s">
        <v>196</v>
      </c>
    </row>
    <row r="42" spans="1:4" ht="12.75">
      <c r="A42" s="27" t="s">
        <v>197</v>
      </c>
      <c r="B42" s="28" t="s">
        <v>198</v>
      </c>
      <c r="C42" s="29" t="s">
        <v>201</v>
      </c>
      <c r="D42" s="31" t="s">
        <v>205</v>
      </c>
    </row>
    <row r="43" spans="1:4" ht="12.75">
      <c r="A43" s="27" t="s">
        <v>200</v>
      </c>
      <c r="B43" s="28">
        <v>0.1875</v>
      </c>
      <c r="C43" s="29">
        <v>0.25</v>
      </c>
      <c r="D43" s="31" t="s">
        <v>205</v>
      </c>
    </row>
    <row r="44" spans="1:4" ht="12.75">
      <c r="A44" s="27" t="s">
        <v>199</v>
      </c>
      <c r="B44" s="28">
        <v>0.125</v>
      </c>
      <c r="C44" s="29">
        <v>0.125</v>
      </c>
      <c r="D44" s="31" t="s">
        <v>205</v>
      </c>
    </row>
    <row r="45" spans="1:4" ht="12.75">
      <c r="A45" s="27" t="s">
        <v>202</v>
      </c>
      <c r="B45" s="28">
        <v>15.5</v>
      </c>
      <c r="C45" s="29">
        <v>15.5</v>
      </c>
      <c r="D45" s="31">
        <v>10.9</v>
      </c>
    </row>
    <row r="46" spans="1:4" ht="12.75">
      <c r="A46" s="27" t="s">
        <v>203</v>
      </c>
      <c r="B46" s="28">
        <v>5664</v>
      </c>
      <c r="C46" s="29">
        <v>5664</v>
      </c>
      <c r="D46" s="31">
        <v>3900</v>
      </c>
    </row>
    <row r="47" spans="1:4" ht="12.75">
      <c r="A47" s="27" t="s">
        <v>218</v>
      </c>
      <c r="B47" s="28">
        <v>40</v>
      </c>
      <c r="C47" s="29">
        <v>40</v>
      </c>
      <c r="D47" s="31" t="s">
        <v>205</v>
      </c>
    </row>
    <row r="48" spans="1:4" ht="12.75">
      <c r="A48" s="27" t="s">
        <v>241</v>
      </c>
      <c r="B48" s="28">
        <v>141.6</v>
      </c>
      <c r="C48" s="29">
        <v>141.6</v>
      </c>
      <c r="D48" s="31" t="s">
        <v>205</v>
      </c>
    </row>
    <row r="49" spans="1:4" ht="12.75">
      <c r="A49" s="27" t="s">
        <v>242</v>
      </c>
      <c r="B49" s="40">
        <f>1000*B50/B48</f>
        <v>30.36723163841808</v>
      </c>
      <c r="C49" s="40">
        <f>1000*C50/C48</f>
        <v>18.502824858757062</v>
      </c>
      <c r="D49" s="42" t="s">
        <v>205</v>
      </c>
    </row>
    <row r="50" spans="1:4" ht="12.75">
      <c r="A50" s="27" t="s">
        <v>204</v>
      </c>
      <c r="B50" s="28">
        <v>4.3</v>
      </c>
      <c r="C50" s="29">
        <v>2.62</v>
      </c>
      <c r="D50" s="31">
        <v>0.356</v>
      </c>
    </row>
    <row r="51" spans="1:4" ht="12.75">
      <c r="A51" s="27"/>
      <c r="B51" s="28"/>
      <c r="C51" s="29"/>
      <c r="D51" s="31"/>
    </row>
    <row r="52" spans="1:4" ht="12.75">
      <c r="A52" s="32" t="s">
        <v>231</v>
      </c>
      <c r="B52" s="33">
        <f>B50*(4.8/B45)^2</f>
        <v>0.41237044745057233</v>
      </c>
      <c r="C52" s="33">
        <f>C50*(4.8/C45)^2</f>
        <v>0.2512582726326743</v>
      </c>
      <c r="D52" s="34">
        <f>D50*(4.8/D45)^2</f>
        <v>0.06903661307970708</v>
      </c>
    </row>
    <row r="53" spans="33:34" ht="12.75">
      <c r="AG53" t="s">
        <v>243</v>
      </c>
      <c r="AH53" t="s">
        <v>237</v>
      </c>
    </row>
    <row r="54" spans="1:34" s="47" customFormat="1" ht="12.75">
      <c r="A54" s="6" t="s">
        <v>239</v>
      </c>
      <c r="B54" s="2">
        <f>$B$48*B$20/$B$45</f>
        <v>43.47328326411156</v>
      </c>
      <c r="C54" s="2">
        <f aca="true" t="shared" si="5" ref="C54:AE54">$B$48*C$20/$B$45</f>
        <v>43.727215993458</v>
      </c>
      <c r="D54" s="2">
        <f t="shared" si="5"/>
        <v>39.0040672276141</v>
      </c>
      <c r="E54" s="2">
        <f t="shared" si="5"/>
        <v>35.7537282919796</v>
      </c>
      <c r="F54" s="2">
        <f t="shared" si="5"/>
        <v>96.49443715164949</v>
      </c>
      <c r="G54" s="2">
        <f t="shared" si="5"/>
        <v>86.33712797779165</v>
      </c>
      <c r="H54" s="2">
        <f t="shared" si="5"/>
        <v>108.68320816027891</v>
      </c>
      <c r="I54" s="2">
        <f t="shared" si="5"/>
        <v>95.98657169295659</v>
      </c>
      <c r="J54" s="2">
        <f t="shared" si="5"/>
        <v>50.58339968581205</v>
      </c>
      <c r="K54" s="2">
        <f t="shared" si="5"/>
        <v>40.22294432847705</v>
      </c>
      <c r="L54" s="2">
        <f t="shared" si="5"/>
        <v>74.14835696916224</v>
      </c>
      <c r="M54" s="2">
        <f t="shared" si="5"/>
        <v>89.384320729949</v>
      </c>
      <c r="N54" s="2">
        <f t="shared" si="5"/>
        <v>90.90791710602767</v>
      </c>
      <c r="O54" s="2">
        <f t="shared" si="5"/>
        <v>94.9708407755708</v>
      </c>
      <c r="P54" s="2">
        <f t="shared" si="5"/>
        <v>53.32587316275366</v>
      </c>
      <c r="Q54" s="2">
        <f t="shared" si="5"/>
        <v>68.05397146484754</v>
      </c>
      <c r="R54" s="2">
        <f t="shared" si="5"/>
        <v>35.906087929587464</v>
      </c>
      <c r="S54" s="2">
        <f t="shared" si="5"/>
        <v>44.6921603649745</v>
      </c>
      <c r="T54" s="2">
        <f t="shared" si="5"/>
        <v>38.64856140652908</v>
      </c>
      <c r="U54" s="2">
        <f t="shared" si="5"/>
        <v>62.46745141922572</v>
      </c>
      <c r="V54" s="2">
        <f t="shared" si="5"/>
        <v>36.71867266349609</v>
      </c>
      <c r="W54" s="2">
        <f t="shared" si="5"/>
        <v>50.68497277755063</v>
      </c>
      <c r="X54" s="2">
        <f t="shared" si="5"/>
        <v>32.554175902214375</v>
      </c>
      <c r="Y54" s="2">
        <f t="shared" si="5"/>
        <v>40.9339559706471</v>
      </c>
      <c r="Z54" s="2">
        <f t="shared" si="5"/>
        <v>85.82926251909878</v>
      </c>
      <c r="AA54" s="2">
        <f t="shared" si="5"/>
        <v>110.20680453635757</v>
      </c>
      <c r="AB54" s="2">
        <f t="shared" si="5"/>
        <v>143.21805935139554</v>
      </c>
      <c r="AC54" s="2">
        <f t="shared" si="5"/>
        <v>58.912393208375484</v>
      </c>
      <c r="AD54" s="2">
        <f t="shared" si="5"/>
        <v>46.26654328692247</v>
      </c>
      <c r="AE54" s="2">
        <f t="shared" si="5"/>
        <v>42.3559792549872</v>
      </c>
      <c r="AG54" s="48">
        <f>MIN(B54:AE54)</f>
        <v>32.554175902214375</v>
      </c>
      <c r="AH54" s="47">
        <f>MAX(C54:AF54)</f>
        <v>143.21805935139554</v>
      </c>
    </row>
    <row r="55" spans="1:34" s="47" customFormat="1" ht="12.75">
      <c r="A55" s="6" t="s">
        <v>240</v>
      </c>
      <c r="B55" s="2">
        <f>1000*B56/B54</f>
        <v>9.323186885337847</v>
      </c>
      <c r="C55" s="2">
        <f aca="true" t="shared" si="6" ref="C55:AE55">1000*C56/C54</f>
        <v>9.377644752658751</v>
      </c>
      <c r="D55" s="2">
        <f t="shared" si="6"/>
        <v>8.364728420490033</v>
      </c>
      <c r="E55" s="2">
        <f t="shared" si="6"/>
        <v>7.667667718782531</v>
      </c>
      <c r="F55" s="2">
        <f t="shared" si="6"/>
        <v>20.693989581941494</v>
      </c>
      <c r="G55" s="2">
        <f t="shared" si="6"/>
        <v>18.51567488910555</v>
      </c>
      <c r="H55" s="2">
        <f t="shared" si="6"/>
        <v>23.307967213344632</v>
      </c>
      <c r="I55" s="2">
        <f t="shared" si="6"/>
        <v>20.585073847299697</v>
      </c>
      <c r="J55" s="2">
        <f t="shared" si="6"/>
        <v>10.848007170323012</v>
      </c>
      <c r="K55" s="2">
        <f t="shared" si="6"/>
        <v>8.62612618363035</v>
      </c>
      <c r="L55" s="2">
        <f t="shared" si="6"/>
        <v>15.901697257702411</v>
      </c>
      <c r="M55" s="2">
        <f t="shared" si="6"/>
        <v>19.169169296956326</v>
      </c>
      <c r="N55" s="2">
        <f t="shared" si="6"/>
        <v>19.49591650088172</v>
      </c>
      <c r="O55" s="2">
        <f t="shared" si="6"/>
        <v>20.3672423780161</v>
      </c>
      <c r="P55" s="2">
        <f t="shared" si="6"/>
        <v>11.436152137388719</v>
      </c>
      <c r="Q55" s="2">
        <f t="shared" si="6"/>
        <v>14.594708442000844</v>
      </c>
      <c r="R55" s="2">
        <f t="shared" si="6"/>
        <v>7.70034243917507</v>
      </c>
      <c r="S55" s="2">
        <f t="shared" si="6"/>
        <v>9.584584648478163</v>
      </c>
      <c r="T55" s="2">
        <f t="shared" si="6"/>
        <v>8.288487406240778</v>
      </c>
      <c r="U55" s="2">
        <f t="shared" si="6"/>
        <v>13.396635360941074</v>
      </c>
      <c r="V55" s="2">
        <f t="shared" si="6"/>
        <v>7.874607614601946</v>
      </c>
      <c r="W55" s="2">
        <f t="shared" si="6"/>
        <v>10.869790317251374</v>
      </c>
      <c r="X55" s="2">
        <f t="shared" si="6"/>
        <v>6.981498590539211</v>
      </c>
      <c r="Y55" s="2">
        <f t="shared" si="6"/>
        <v>8.778608212128866</v>
      </c>
      <c r="Z55" s="2">
        <f t="shared" si="6"/>
        <v>18.40675915446375</v>
      </c>
      <c r="AA55" s="2">
        <f t="shared" si="6"/>
        <v>23.634714417270025</v>
      </c>
      <c r="AB55" s="2">
        <f t="shared" si="6"/>
        <v>30.714237168986827</v>
      </c>
      <c r="AC55" s="2">
        <f t="shared" si="6"/>
        <v>12.634225218448492</v>
      </c>
      <c r="AD55" s="2">
        <f t="shared" si="6"/>
        <v>9.922223425867736</v>
      </c>
      <c r="AE55" s="2">
        <f t="shared" si="6"/>
        <v>9.083572269125897</v>
      </c>
      <c r="AG55" s="48">
        <f>MIN(B55:AE55)</f>
        <v>6.981498590539211</v>
      </c>
      <c r="AH55" s="47">
        <f>MAX(C55:AF55)</f>
        <v>30.714237168986827</v>
      </c>
    </row>
    <row r="56" spans="1:34" s="45" customFormat="1" ht="12.75">
      <c r="A56" s="43" t="s">
        <v>207</v>
      </c>
      <c r="B56" s="44">
        <f>$B$50*(B$20/$B$45)^2</f>
        <v>0.40530954439054223</v>
      </c>
      <c r="C56" s="44">
        <f aca="true" t="shared" si="7" ref="C56:AE56">$B$50*(C$20/$B$45)^2</f>
        <v>0.41005829760942725</v>
      </c>
      <c r="D56" s="44">
        <f t="shared" si="7"/>
        <v>0.3262584296535276</v>
      </c>
      <c r="E56" s="44">
        <f t="shared" si="7"/>
        <v>0.27414770825053364</v>
      </c>
      <c r="F56" s="44">
        <f t="shared" si="7"/>
        <v>1.9968548771315426</v>
      </c>
      <c r="G56" s="44">
        <f t="shared" si="7"/>
        <v>1.5985901924958892</v>
      </c>
      <c r="H56" s="44">
        <f t="shared" si="7"/>
        <v>2.5331846524408905</v>
      </c>
      <c r="I56" s="44">
        <f t="shared" si="7"/>
        <v>1.975890666648638</v>
      </c>
      <c r="J56" s="44">
        <f t="shared" si="7"/>
        <v>0.5487290824910038</v>
      </c>
      <c r="K56" s="44">
        <f t="shared" si="7"/>
        <v>0.3469681932545817</v>
      </c>
      <c r="L56" s="44">
        <f t="shared" si="7"/>
        <v>1.1790847246796665</v>
      </c>
      <c r="M56" s="44">
        <f t="shared" si="7"/>
        <v>1.7134231765658352</v>
      </c>
      <c r="N56" s="44">
        <f t="shared" si="7"/>
        <v>1.7723331611681923</v>
      </c>
      <c r="O56" s="44">
        <f t="shared" si="7"/>
        <v>1.9342941329200252</v>
      </c>
      <c r="P56" s="44">
        <f t="shared" si="7"/>
        <v>0.609842798348345</v>
      </c>
      <c r="Q56" s="44">
        <f t="shared" si="7"/>
        <v>0.9932278718496947</v>
      </c>
      <c r="R56" s="44">
        <f t="shared" si="7"/>
        <v>0.27648917270895407</v>
      </c>
      <c r="S56" s="44">
        <f t="shared" si="7"/>
        <v>0.4283557941414588</v>
      </c>
      <c r="T56" s="44">
        <f t="shared" si="7"/>
        <v>0.3203381144873397</v>
      </c>
      <c r="U56" s="44">
        <f t="shared" si="7"/>
        <v>0.8368536685906679</v>
      </c>
      <c r="V56" s="44">
        <f t="shared" si="7"/>
        <v>0.2891451393540427</v>
      </c>
      <c r="W56" s="44">
        <f t="shared" si="7"/>
        <v>0.5509350263275693</v>
      </c>
      <c r="X56" s="44">
        <f t="shared" si="7"/>
        <v>0.2272769331774752</v>
      </c>
      <c r="Y56" s="44">
        <f t="shared" si="7"/>
        <v>0.35934316203884403</v>
      </c>
      <c r="Z56" s="44">
        <f t="shared" si="7"/>
        <v>1.579838563594294</v>
      </c>
      <c r="AA56" s="44">
        <f t="shared" si="7"/>
        <v>2.6047063520567098</v>
      </c>
      <c r="AB56" s="44">
        <f t="shared" si="7"/>
        <v>4.398833441800795</v>
      </c>
      <c r="AC56" s="44">
        <f t="shared" si="7"/>
        <v>0.7443124439524111</v>
      </c>
      <c r="AD56" s="44">
        <f t="shared" si="7"/>
        <v>0.4590669796354258</v>
      </c>
      <c r="AE56" s="44">
        <f t="shared" si="7"/>
        <v>0.3847435985922735</v>
      </c>
      <c r="AG56" s="46">
        <f>MIN(B56:AE56)</f>
        <v>0.2272769331774752</v>
      </c>
      <c r="AH56" s="45">
        <f>MAX(C56:AF56)</f>
        <v>4.398833441800795</v>
      </c>
    </row>
    <row r="57" spans="1:34" s="47" customFormat="1" ht="12.75">
      <c r="A57" s="6" t="s">
        <v>206</v>
      </c>
      <c r="B57" s="2">
        <f>B$12*B56</f>
        <v>97.27429065373013</v>
      </c>
      <c r="C57" s="2">
        <f aca="true" t="shared" si="8" ref="C57:AE57">C$12*C56</f>
        <v>98.41399142626254</v>
      </c>
      <c r="D57" s="2">
        <f t="shared" si="8"/>
        <v>4.241359585495859</v>
      </c>
      <c r="E57" s="2">
        <f t="shared" si="8"/>
        <v>3.2897724990064035</v>
      </c>
      <c r="F57" s="2">
        <f t="shared" si="8"/>
        <v>111.82387311936638</v>
      </c>
      <c r="G57" s="2">
        <f t="shared" si="8"/>
        <v>63.94360769983557</v>
      </c>
      <c r="H57" s="2">
        <f t="shared" si="8"/>
        <v>20.265477219527124</v>
      </c>
      <c r="I57" s="2">
        <f t="shared" si="8"/>
        <v>31.614250666378208</v>
      </c>
      <c r="J57" s="2">
        <f t="shared" si="8"/>
        <v>10.974581649820077</v>
      </c>
      <c r="K57" s="2">
        <f t="shared" si="8"/>
        <v>6.939363865091634</v>
      </c>
      <c r="L57" s="2">
        <f t="shared" si="8"/>
        <v>18.865355594874664</v>
      </c>
      <c r="M57" s="2">
        <f t="shared" si="8"/>
        <v>27.414770825053363</v>
      </c>
      <c r="N57" s="2">
        <f t="shared" si="8"/>
        <v>28.357330578691077</v>
      </c>
      <c r="O57" s="2">
        <f t="shared" si="8"/>
        <v>30.948706126720403</v>
      </c>
      <c r="P57" s="2">
        <f t="shared" si="8"/>
        <v>1.21968559669669</v>
      </c>
      <c r="Q57" s="2">
        <f t="shared" si="8"/>
        <v>1.9864557436993895</v>
      </c>
      <c r="R57" s="2">
        <f t="shared" si="8"/>
        <v>0.5529783454179081</v>
      </c>
      <c r="S57" s="2">
        <f t="shared" si="8"/>
        <v>0.8567115882829176</v>
      </c>
      <c r="T57" s="2">
        <f t="shared" si="8"/>
        <v>0.6406762289746794</v>
      </c>
      <c r="U57" s="2">
        <f t="shared" si="8"/>
        <v>1.6737073371813358</v>
      </c>
      <c r="V57" s="2">
        <f t="shared" si="8"/>
        <v>0.5782902787080854</v>
      </c>
      <c r="W57" s="2">
        <f t="shared" si="8"/>
        <v>1.1018700526551386</v>
      </c>
      <c r="X57" s="2">
        <f t="shared" si="8"/>
        <v>1.363661599064851</v>
      </c>
      <c r="Y57" s="2">
        <f t="shared" si="8"/>
        <v>2.156058972233064</v>
      </c>
      <c r="Z57" s="2">
        <f t="shared" si="8"/>
        <v>12.638708508754352</v>
      </c>
      <c r="AA57" s="2">
        <f t="shared" si="8"/>
        <v>20.837650816453678</v>
      </c>
      <c r="AB57" s="2">
        <f t="shared" si="8"/>
        <v>17.59533376720318</v>
      </c>
      <c r="AC57" s="2">
        <f t="shared" si="8"/>
        <v>1.4886248879048223</v>
      </c>
      <c r="AD57" s="2">
        <f t="shared" si="8"/>
        <v>0.9181339592708516</v>
      </c>
      <c r="AE57" s="2">
        <f t="shared" si="8"/>
        <v>0.769487197184547</v>
      </c>
      <c r="AG57" s="47">
        <f aca="true" t="shared" si="9" ref="AG57:AG67">MIN(B57:AE57)</f>
        <v>0.5529783454179081</v>
      </c>
      <c r="AH57" s="47">
        <f aca="true" t="shared" si="10" ref="AH57:AH67">MAX(C57:AF57)</f>
        <v>111.82387311936638</v>
      </c>
    </row>
    <row r="58" spans="1:34" ht="12.75">
      <c r="A58" s="21" t="s">
        <v>222</v>
      </c>
      <c r="B58" s="35">
        <f>SUM(B57:AE57)</f>
        <v>620.744766389539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G58" s="11"/>
      <c r="AH58" s="11"/>
    </row>
    <row r="59" spans="1:34" ht="12.75">
      <c r="A59" s="41"/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G59" s="11"/>
      <c r="AH59" s="11"/>
    </row>
    <row r="60" spans="1:34" s="47" customFormat="1" ht="12.75">
      <c r="A60" s="6" t="s">
        <v>239</v>
      </c>
      <c r="B60" s="2">
        <f>$B$48*B$20/$B$45</f>
        <v>43.47328326411156</v>
      </c>
      <c r="C60" s="2">
        <f aca="true" t="shared" si="11" ref="C60:AE60">$B$48*C$20/$B$45</f>
        <v>43.727215993458</v>
      </c>
      <c r="D60" s="2">
        <f t="shared" si="11"/>
        <v>39.0040672276141</v>
      </c>
      <c r="E60" s="2">
        <f t="shared" si="11"/>
        <v>35.7537282919796</v>
      </c>
      <c r="F60" s="2">
        <f t="shared" si="11"/>
        <v>96.49443715164949</v>
      </c>
      <c r="G60" s="2">
        <f t="shared" si="11"/>
        <v>86.33712797779165</v>
      </c>
      <c r="H60" s="2">
        <f t="shared" si="11"/>
        <v>108.68320816027891</v>
      </c>
      <c r="I60" s="2">
        <f t="shared" si="11"/>
        <v>95.98657169295659</v>
      </c>
      <c r="J60" s="2">
        <f t="shared" si="11"/>
        <v>50.58339968581205</v>
      </c>
      <c r="K60" s="2">
        <f t="shared" si="11"/>
        <v>40.22294432847705</v>
      </c>
      <c r="L60" s="2">
        <f t="shared" si="11"/>
        <v>74.14835696916224</v>
      </c>
      <c r="M60" s="2">
        <f t="shared" si="11"/>
        <v>89.384320729949</v>
      </c>
      <c r="N60" s="2">
        <f t="shared" si="11"/>
        <v>90.90791710602767</v>
      </c>
      <c r="O60" s="2">
        <f t="shared" si="11"/>
        <v>94.9708407755708</v>
      </c>
      <c r="P60" s="2">
        <f t="shared" si="11"/>
        <v>53.32587316275366</v>
      </c>
      <c r="Q60" s="2">
        <f t="shared" si="11"/>
        <v>68.05397146484754</v>
      </c>
      <c r="R60" s="2">
        <f t="shared" si="11"/>
        <v>35.906087929587464</v>
      </c>
      <c r="S60" s="2">
        <f t="shared" si="11"/>
        <v>44.6921603649745</v>
      </c>
      <c r="T60" s="2">
        <f t="shared" si="11"/>
        <v>38.64856140652908</v>
      </c>
      <c r="U60" s="2">
        <f t="shared" si="11"/>
        <v>62.46745141922572</v>
      </c>
      <c r="V60" s="2">
        <f t="shared" si="11"/>
        <v>36.71867266349609</v>
      </c>
      <c r="W60" s="2">
        <f t="shared" si="11"/>
        <v>50.68497277755063</v>
      </c>
      <c r="X60" s="2">
        <f t="shared" si="11"/>
        <v>32.554175902214375</v>
      </c>
      <c r="Y60" s="2">
        <f t="shared" si="11"/>
        <v>40.9339559706471</v>
      </c>
      <c r="Z60" s="2">
        <f t="shared" si="11"/>
        <v>85.82926251909878</v>
      </c>
      <c r="AA60" s="2">
        <f t="shared" si="11"/>
        <v>110.20680453635757</v>
      </c>
      <c r="AB60" s="2">
        <f t="shared" si="11"/>
        <v>143.21805935139554</v>
      </c>
      <c r="AC60" s="2">
        <f t="shared" si="11"/>
        <v>58.912393208375484</v>
      </c>
      <c r="AD60" s="2">
        <f t="shared" si="11"/>
        <v>46.26654328692247</v>
      </c>
      <c r="AE60" s="2">
        <f t="shared" si="11"/>
        <v>42.3559792549872</v>
      </c>
      <c r="AG60" s="47">
        <f>MIN(B60:AE60)</f>
        <v>32.554175902214375</v>
      </c>
      <c r="AH60" s="47">
        <f>MAX(C60:AF60)</f>
        <v>143.21805935139554</v>
      </c>
    </row>
    <row r="61" spans="1:34" s="47" customFormat="1" ht="12.75">
      <c r="A61" s="6" t="s">
        <v>240</v>
      </c>
      <c r="B61" s="2">
        <f>1000*B62/B60</f>
        <v>5.680639451066317</v>
      </c>
      <c r="C61" s="2">
        <f aca="true" t="shared" si="12" ref="C61:AE61">1000*C62/C60</f>
        <v>5.713820756271146</v>
      </c>
      <c r="D61" s="2">
        <f t="shared" si="12"/>
        <v>5.096648479461369</v>
      </c>
      <c r="E61" s="2">
        <f t="shared" si="12"/>
        <v>4.671927772839589</v>
      </c>
      <c r="F61" s="2">
        <f t="shared" si="12"/>
        <v>12.608895977834118</v>
      </c>
      <c r="G61" s="2">
        <f t="shared" si="12"/>
        <v>11.281643769641056</v>
      </c>
      <c r="H61" s="2">
        <f t="shared" si="12"/>
        <v>14.201598627665799</v>
      </c>
      <c r="I61" s="2">
        <f t="shared" si="12"/>
        <v>12.542533367424468</v>
      </c>
      <c r="J61" s="2">
        <f t="shared" si="12"/>
        <v>6.609715996801464</v>
      </c>
      <c r="K61" s="2">
        <f t="shared" si="12"/>
        <v>5.255918744444539</v>
      </c>
      <c r="L61" s="2">
        <f t="shared" si="12"/>
        <v>9.688941119809376</v>
      </c>
      <c r="M61" s="2">
        <f t="shared" si="12"/>
        <v>11.67981943209897</v>
      </c>
      <c r="N61" s="2">
        <f t="shared" si="12"/>
        <v>11.878907263327934</v>
      </c>
      <c r="O61" s="2">
        <f t="shared" si="12"/>
        <v>12.409808146605158</v>
      </c>
      <c r="P61" s="2">
        <f t="shared" si="12"/>
        <v>6.968074093013592</v>
      </c>
      <c r="Q61" s="2">
        <f t="shared" si="12"/>
        <v>8.892589794893537</v>
      </c>
      <c r="R61" s="2">
        <f t="shared" si="12"/>
        <v>4.691836555962485</v>
      </c>
      <c r="S61" s="2">
        <f t="shared" si="12"/>
        <v>5.839909716049485</v>
      </c>
      <c r="T61" s="2">
        <f t="shared" si="12"/>
        <v>5.050194652174613</v>
      </c>
      <c r="U61" s="2">
        <f t="shared" si="12"/>
        <v>8.162601080387352</v>
      </c>
      <c r="V61" s="2">
        <f t="shared" si="12"/>
        <v>4.79801673261793</v>
      </c>
      <c r="W61" s="2">
        <f t="shared" si="12"/>
        <v>6.622988518883396</v>
      </c>
      <c r="X61" s="2">
        <f t="shared" si="12"/>
        <v>4.253843327258775</v>
      </c>
      <c r="Y61" s="2">
        <f t="shared" si="12"/>
        <v>5.348826399018053</v>
      </c>
      <c r="Z61" s="2">
        <f t="shared" si="12"/>
        <v>11.215281159231402</v>
      </c>
      <c r="AA61" s="2">
        <f t="shared" si="12"/>
        <v>14.400686458894759</v>
      </c>
      <c r="AB61" s="2">
        <f t="shared" si="12"/>
        <v>18.71425613552221</v>
      </c>
      <c r="AC61" s="2">
        <f t="shared" si="12"/>
        <v>7.698062807519779</v>
      </c>
      <c r="AD61" s="2">
        <f t="shared" si="12"/>
        <v>6.045633808319413</v>
      </c>
      <c r="AE61" s="2">
        <f t="shared" si="12"/>
        <v>5.534641708165082</v>
      </c>
      <c r="AG61" s="47">
        <f>MIN(B61:AE61)</f>
        <v>4.253843327258775</v>
      </c>
      <c r="AH61" s="47">
        <f>MAX(C61:AF61)</f>
        <v>18.71425613552221</v>
      </c>
    </row>
    <row r="62" spans="1:34" s="45" customFormat="1" ht="12.75">
      <c r="A62" s="43" t="s">
        <v>210</v>
      </c>
      <c r="B62" s="44">
        <f>$C$50*(B$20/$C$45)^2</f>
        <v>0.2469560479774932</v>
      </c>
      <c r="C62" s="44">
        <f aca="true" t="shared" si="13" ref="C62:AE62">$C$50*(C$20/$C$45)^2</f>
        <v>0.24984947435737198</v>
      </c>
      <c r="D62" s="44">
        <f t="shared" si="13"/>
        <v>0.19879001992842843</v>
      </c>
      <c r="E62" s="44">
        <f t="shared" si="13"/>
        <v>0.16703883618986004</v>
      </c>
      <c r="F62" s="44">
        <f t="shared" si="13"/>
        <v>1.2166883204848005</v>
      </c>
      <c r="G62" s="44">
        <f t="shared" si="13"/>
        <v>0.9740247219393557</v>
      </c>
      <c r="H62" s="44">
        <f t="shared" si="13"/>
        <v>1.5434752998593333</v>
      </c>
      <c r="I62" s="44">
        <f t="shared" si="13"/>
        <v>1.2039147782835888</v>
      </c>
      <c r="J62" s="44">
        <f t="shared" si="13"/>
        <v>0.334341906075914</v>
      </c>
      <c r="K62" s="44">
        <f t="shared" si="13"/>
        <v>0.2114085270527917</v>
      </c>
      <c r="L62" s="44">
        <f t="shared" si="13"/>
        <v>0.7184190648048201</v>
      </c>
      <c r="M62" s="44">
        <f t="shared" si="13"/>
        <v>1.043992726186625</v>
      </c>
      <c r="N62" s="44">
        <f t="shared" si="13"/>
        <v>1.0798867168048056</v>
      </c>
      <c r="O62" s="44">
        <f t="shared" si="13"/>
        <v>1.17856991354662</v>
      </c>
      <c r="P62" s="44">
        <f t="shared" si="13"/>
        <v>0.37157863527271257</v>
      </c>
      <c r="Q62" s="44">
        <f t="shared" si="13"/>
        <v>0.6051760521502791</v>
      </c>
      <c r="R62" s="44">
        <f t="shared" si="13"/>
        <v>0.1684654959296418</v>
      </c>
      <c r="S62" s="44">
        <f t="shared" si="13"/>
        <v>0.26099818154665627</v>
      </c>
      <c r="T62" s="44">
        <f t="shared" si="13"/>
        <v>0.19518275812949534</v>
      </c>
      <c r="U62" s="44">
        <f t="shared" si="13"/>
        <v>0.5098968864436163</v>
      </c>
      <c r="V62" s="44">
        <f t="shared" si="13"/>
        <v>0.17617680583897485</v>
      </c>
      <c r="W62" s="44">
        <f t="shared" si="13"/>
        <v>0.33568599278563527</v>
      </c>
      <c r="X62" s="44">
        <f t="shared" si="13"/>
        <v>0.13848036393604302</v>
      </c>
      <c r="Y62" s="44">
        <f t="shared" si="13"/>
        <v>0.21894862431203987</v>
      </c>
      <c r="Z62" s="44">
        <f t="shared" si="13"/>
        <v>0.9625993108411744</v>
      </c>
      <c r="AA62" s="44">
        <f t="shared" si="13"/>
        <v>1.587053637764786</v>
      </c>
      <c r="AB62" s="44">
        <f t="shared" si="13"/>
        <v>2.680219445934438</v>
      </c>
      <c r="AC62" s="44">
        <f t="shared" si="13"/>
        <v>0.45351130305937615</v>
      </c>
      <c r="AD62" s="44">
        <f t="shared" si="13"/>
        <v>0.27971057828949203</v>
      </c>
      <c r="AE62" s="44">
        <f t="shared" si="13"/>
        <v>0.2344251693748271</v>
      </c>
      <c r="AG62" s="45">
        <f t="shared" si="9"/>
        <v>0.13848036393604302</v>
      </c>
      <c r="AH62" s="45">
        <f t="shared" si="10"/>
        <v>2.680219445934438</v>
      </c>
    </row>
    <row r="63" spans="1:34" s="47" customFormat="1" ht="12.75">
      <c r="A63" s="6" t="s">
        <v>211</v>
      </c>
      <c r="B63" s="2">
        <f>B$12*B62</f>
        <v>59.26945151459837</v>
      </c>
      <c r="C63" s="2">
        <f aca="true" t="shared" si="14" ref="C63:AE63">C$12*C62</f>
        <v>59.96387384576928</v>
      </c>
      <c r="D63" s="2">
        <f t="shared" si="14"/>
        <v>2.5842702590695694</v>
      </c>
      <c r="E63" s="2">
        <f t="shared" si="14"/>
        <v>2.0044660342783205</v>
      </c>
      <c r="F63" s="2">
        <f t="shared" si="14"/>
        <v>68.13454594714882</v>
      </c>
      <c r="G63" s="2">
        <f t="shared" si="14"/>
        <v>38.96098887757423</v>
      </c>
      <c r="H63" s="2">
        <f t="shared" si="14"/>
        <v>12.347802398874666</v>
      </c>
      <c r="I63" s="2">
        <f t="shared" si="14"/>
        <v>19.26263645253742</v>
      </c>
      <c r="J63" s="2">
        <f t="shared" si="14"/>
        <v>6.686838121518281</v>
      </c>
      <c r="K63" s="2">
        <f t="shared" si="14"/>
        <v>4.228170541055834</v>
      </c>
      <c r="L63" s="2">
        <f t="shared" si="14"/>
        <v>11.494705036877122</v>
      </c>
      <c r="M63" s="2">
        <f t="shared" si="14"/>
        <v>16.703883618986</v>
      </c>
      <c r="N63" s="2">
        <f t="shared" si="14"/>
        <v>17.27818746887689</v>
      </c>
      <c r="O63" s="2">
        <f t="shared" si="14"/>
        <v>18.85711861674592</v>
      </c>
      <c r="P63" s="2">
        <f t="shared" si="14"/>
        <v>0.7431572705454251</v>
      </c>
      <c r="Q63" s="2">
        <f t="shared" si="14"/>
        <v>1.2103521043005583</v>
      </c>
      <c r="R63" s="2">
        <f t="shared" si="14"/>
        <v>0.3369309918592836</v>
      </c>
      <c r="S63" s="2">
        <f t="shared" si="14"/>
        <v>0.5219963630933125</v>
      </c>
      <c r="T63" s="2">
        <f t="shared" si="14"/>
        <v>0.3903655162589907</v>
      </c>
      <c r="U63" s="2">
        <f t="shared" si="14"/>
        <v>1.0197937728872326</v>
      </c>
      <c r="V63" s="2">
        <f t="shared" si="14"/>
        <v>0.3523536116779497</v>
      </c>
      <c r="W63" s="2">
        <f t="shared" si="14"/>
        <v>0.6713719855712705</v>
      </c>
      <c r="X63" s="2">
        <f t="shared" si="14"/>
        <v>0.8308821836162581</v>
      </c>
      <c r="Y63" s="2">
        <f t="shared" si="14"/>
        <v>1.3136917458722392</v>
      </c>
      <c r="Z63" s="2">
        <f t="shared" si="14"/>
        <v>7.700794486729396</v>
      </c>
      <c r="AA63" s="2">
        <f t="shared" si="14"/>
        <v>12.696429102118287</v>
      </c>
      <c r="AB63" s="2">
        <f t="shared" si="14"/>
        <v>10.720877783737752</v>
      </c>
      <c r="AC63" s="2">
        <f t="shared" si="14"/>
        <v>0.9070226061187523</v>
      </c>
      <c r="AD63" s="2">
        <f t="shared" si="14"/>
        <v>0.5594211565789841</v>
      </c>
      <c r="AE63" s="2">
        <f t="shared" si="14"/>
        <v>0.4688503387496542</v>
      </c>
      <c r="AG63" s="47">
        <f t="shared" si="9"/>
        <v>0.3369309918592836</v>
      </c>
      <c r="AH63" s="47">
        <f t="shared" si="10"/>
        <v>68.13454594714882</v>
      </c>
    </row>
    <row r="64" spans="1:34" ht="12.75">
      <c r="A64" s="21" t="s">
        <v>221</v>
      </c>
      <c r="B64" s="35">
        <f>SUM(B63:AE63)</f>
        <v>378.2212297536262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G64" s="11"/>
      <c r="AH64" s="11"/>
    </row>
    <row r="65" spans="2:34" ht="12.75"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G65" s="11"/>
      <c r="AH65" s="11"/>
    </row>
    <row r="66" spans="1:34" s="45" customFormat="1" ht="12.75">
      <c r="A66" s="43" t="s">
        <v>208</v>
      </c>
      <c r="B66" s="44">
        <f>$D$50*(B$20/$D$45)^2</f>
        <v>0.06785451859266935</v>
      </c>
      <c r="C66" s="44">
        <f aca="true" t="shared" si="15" ref="C66:AE66">$D$50*(C$20/$D$45)^2</f>
        <v>0.0686495266748682</v>
      </c>
      <c r="D66" s="44">
        <f t="shared" si="15"/>
        <v>0.0546202500960818</v>
      </c>
      <c r="E66" s="44">
        <f t="shared" si="15"/>
        <v>0.045896182372402075</v>
      </c>
      <c r="F66" s="44">
        <f t="shared" si="15"/>
        <v>0.33430159309701774</v>
      </c>
      <c r="G66" s="44">
        <f t="shared" si="15"/>
        <v>0.2676264831164491</v>
      </c>
      <c r="H66" s="44">
        <f t="shared" si="15"/>
        <v>0.4240907412041835</v>
      </c>
      <c r="I66" s="44">
        <f t="shared" si="15"/>
        <v>0.3307918893910961</v>
      </c>
      <c r="J66" s="44">
        <f t="shared" si="15"/>
        <v>0.09186496653122743</v>
      </c>
      <c r="K66" s="44">
        <f t="shared" si="15"/>
        <v>0.058087355815071386</v>
      </c>
      <c r="L66" s="44">
        <f t="shared" si="15"/>
        <v>0.1973953672702501</v>
      </c>
      <c r="M66" s="44">
        <f t="shared" si="15"/>
        <v>0.2868511398275129</v>
      </c>
      <c r="N66" s="44">
        <f t="shared" si="15"/>
        <v>0.2967134998454721</v>
      </c>
      <c r="O66" s="44">
        <f t="shared" si="15"/>
        <v>0.32382804457090336</v>
      </c>
      <c r="P66" s="44">
        <f t="shared" si="15"/>
        <v>0.10209626215774567</v>
      </c>
      <c r="Q66" s="44">
        <f t="shared" si="15"/>
        <v>0.16628031594598477</v>
      </c>
      <c r="R66" s="44">
        <f t="shared" si="15"/>
        <v>0.046288176456496154</v>
      </c>
      <c r="S66" s="44">
        <f t="shared" si="15"/>
        <v>0.07171278495687823</v>
      </c>
      <c r="T66" s="44">
        <f t="shared" si="15"/>
        <v>0.053629106065356785</v>
      </c>
      <c r="U66" s="44">
        <f t="shared" si="15"/>
        <v>0.14010107484666984</v>
      </c>
      <c r="V66" s="44">
        <f t="shared" si="15"/>
        <v>0.048406963284767575</v>
      </c>
      <c r="W66" s="44">
        <f t="shared" si="15"/>
        <v>0.09223427255706428</v>
      </c>
      <c r="X66" s="44">
        <f t="shared" si="15"/>
        <v>0.03804935536656392</v>
      </c>
      <c r="Y66" s="44">
        <f t="shared" si="15"/>
        <v>0.06015909964907873</v>
      </c>
      <c r="Z66" s="44">
        <f t="shared" si="15"/>
        <v>0.2644871966881974</v>
      </c>
      <c r="AA66" s="44">
        <f t="shared" si="15"/>
        <v>0.4360644797048605</v>
      </c>
      <c r="AB66" s="44">
        <f t="shared" si="15"/>
        <v>0.7364265897353802</v>
      </c>
      <c r="AC66" s="44">
        <f t="shared" si="15"/>
        <v>0.12460837220812938</v>
      </c>
      <c r="AD66" s="44">
        <f t="shared" si="15"/>
        <v>0.07685426937525484</v>
      </c>
      <c r="AE66" s="44">
        <f t="shared" si="15"/>
        <v>0.06441148999672831</v>
      </c>
      <c r="AG66" s="45">
        <f t="shared" si="9"/>
        <v>0.03804935536656392</v>
      </c>
      <c r="AH66" s="45">
        <f t="shared" si="10"/>
        <v>0.7364265897353802</v>
      </c>
    </row>
    <row r="67" spans="1:34" s="47" customFormat="1" ht="12.75">
      <c r="A67" s="6" t="s">
        <v>209</v>
      </c>
      <c r="B67" s="2">
        <f>B$12*B66</f>
        <v>16.285084462240643</v>
      </c>
      <c r="C67" s="2">
        <f aca="true" t="shared" si="16" ref="C67:AE67">C$12*C66</f>
        <v>16.47588640196837</v>
      </c>
      <c r="D67" s="2">
        <f t="shared" si="16"/>
        <v>0.7100632512490633</v>
      </c>
      <c r="E67" s="2">
        <f t="shared" si="16"/>
        <v>0.550754188468825</v>
      </c>
      <c r="F67" s="2">
        <f t="shared" si="16"/>
        <v>18.720889213432994</v>
      </c>
      <c r="G67" s="2">
        <f t="shared" si="16"/>
        <v>10.705059324657963</v>
      </c>
      <c r="H67" s="2">
        <f t="shared" si="16"/>
        <v>3.392725929633468</v>
      </c>
      <c r="I67" s="2">
        <f t="shared" si="16"/>
        <v>5.292670230257538</v>
      </c>
      <c r="J67" s="2">
        <f t="shared" si="16"/>
        <v>1.8372993306245486</v>
      </c>
      <c r="K67" s="2">
        <f t="shared" si="16"/>
        <v>1.1617471163014277</v>
      </c>
      <c r="L67" s="2">
        <f t="shared" si="16"/>
        <v>3.1583258763240014</v>
      </c>
      <c r="M67" s="2">
        <f t="shared" si="16"/>
        <v>4.589618237240207</v>
      </c>
      <c r="N67" s="2">
        <f t="shared" si="16"/>
        <v>4.747415997527553</v>
      </c>
      <c r="O67" s="2">
        <f t="shared" si="16"/>
        <v>5.181248713134454</v>
      </c>
      <c r="P67" s="2">
        <f t="shared" si="16"/>
        <v>0.20419252431549134</v>
      </c>
      <c r="Q67" s="2">
        <f t="shared" si="16"/>
        <v>0.33256063189196955</v>
      </c>
      <c r="R67" s="2">
        <f t="shared" si="16"/>
        <v>0.09257635291299231</v>
      </c>
      <c r="S67" s="2">
        <f t="shared" si="16"/>
        <v>0.14342556991375646</v>
      </c>
      <c r="T67" s="2">
        <f t="shared" si="16"/>
        <v>0.10725821213071357</v>
      </c>
      <c r="U67" s="2">
        <f t="shared" si="16"/>
        <v>0.2802021496933397</v>
      </c>
      <c r="V67" s="2">
        <f t="shared" si="16"/>
        <v>0.09681392656953515</v>
      </c>
      <c r="W67" s="2">
        <f t="shared" si="16"/>
        <v>0.18446854511412855</v>
      </c>
      <c r="X67" s="2">
        <f t="shared" si="16"/>
        <v>0.2282961321993835</v>
      </c>
      <c r="Y67" s="2">
        <f t="shared" si="16"/>
        <v>0.3609545978944724</v>
      </c>
      <c r="Z67" s="2">
        <f t="shared" si="16"/>
        <v>2.1158975735055794</v>
      </c>
      <c r="AA67" s="2">
        <f t="shared" si="16"/>
        <v>3.488515837638884</v>
      </c>
      <c r="AB67" s="2">
        <f t="shared" si="16"/>
        <v>2.945706358941521</v>
      </c>
      <c r="AC67" s="2">
        <f t="shared" si="16"/>
        <v>0.24921674441625877</v>
      </c>
      <c r="AD67" s="2">
        <f t="shared" si="16"/>
        <v>0.1537085387505097</v>
      </c>
      <c r="AE67" s="2">
        <f t="shared" si="16"/>
        <v>0.12882297999345663</v>
      </c>
      <c r="AG67" s="47">
        <f t="shared" si="9"/>
        <v>0.09257635291299231</v>
      </c>
      <c r="AH67" s="47">
        <f t="shared" si="10"/>
        <v>18.720889213432994</v>
      </c>
    </row>
    <row r="68" spans="1:2" ht="12.75">
      <c r="A68" s="21" t="s">
        <v>220</v>
      </c>
      <c r="B68" s="35">
        <f>SUM(B67:AE67)</f>
        <v>103.92140494894305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1">
      <selection activeCell="B15" sqref="B15:E15"/>
      <selection activeCell="F20" sqref="F20"/>
    </sheetView>
  </sheetViews>
  <sheetFormatPr defaultColWidth="9.140625" defaultRowHeight="12.75"/>
  <cols>
    <col min="1" max="1" width="36.7109375" style="5" customWidth="1"/>
    <col min="2" max="2" width="28.7109375" style="3" customWidth="1"/>
    <col min="3" max="5" width="28.7109375" style="1" customWidth="1"/>
    <col min="6" max="6" width="49.00390625" style="0" customWidth="1"/>
    <col min="7" max="16384" width="10.7109375" style="0" customWidth="1"/>
  </cols>
  <sheetData>
    <row r="1" ht="12.75">
      <c r="A1" s="5" t="s">
        <v>140</v>
      </c>
    </row>
    <row r="2" spans="1:2" ht="12.75">
      <c r="A2" s="5" t="s">
        <v>72</v>
      </c>
      <c r="B2" s="3" t="s">
        <v>31</v>
      </c>
    </row>
    <row r="3" spans="1:5" ht="12.75">
      <c r="A3" s="5" t="s">
        <v>93</v>
      </c>
      <c r="B3" s="3" t="s">
        <v>94</v>
      </c>
      <c r="C3" s="1" t="s">
        <v>95</v>
      </c>
      <c r="D3" s="1" t="s">
        <v>95</v>
      </c>
      <c r="E3" s="1" t="s">
        <v>95</v>
      </c>
    </row>
    <row r="4" spans="2:5" ht="12.75">
      <c r="B4" s="3" t="s">
        <v>96</v>
      </c>
      <c r="C4" s="1" t="s">
        <v>97</v>
      </c>
      <c r="D4" s="1" t="s">
        <v>97</v>
      </c>
      <c r="E4" s="1" t="s">
        <v>97</v>
      </c>
    </row>
    <row r="5" spans="2:5" ht="12.75">
      <c r="B5" s="3" t="s">
        <v>98</v>
      </c>
      <c r="C5" s="1" t="s">
        <v>99</v>
      </c>
      <c r="D5" s="1" t="s">
        <v>99</v>
      </c>
      <c r="E5" s="1" t="s">
        <v>99</v>
      </c>
    </row>
    <row r="7" spans="1:6" s="4" customFormat="1" ht="12.75">
      <c r="A7" s="5" t="s">
        <v>142</v>
      </c>
      <c r="B7" s="7">
        <v>1</v>
      </c>
      <c r="C7" s="7">
        <v>2</v>
      </c>
      <c r="D7" s="7">
        <v>3</v>
      </c>
      <c r="E7" s="7">
        <v>4</v>
      </c>
      <c r="F7" s="4" t="s">
        <v>104</v>
      </c>
    </row>
    <row r="8" spans="1:5" ht="12.75">
      <c r="A8" s="5" t="s">
        <v>74</v>
      </c>
      <c r="B8" s="3" t="s">
        <v>75</v>
      </c>
      <c r="C8" s="3" t="s">
        <v>75</v>
      </c>
      <c r="D8" s="3" t="s">
        <v>75</v>
      </c>
      <c r="E8" s="3" t="s">
        <v>75</v>
      </c>
    </row>
    <row r="9" spans="1:5" ht="12.75">
      <c r="A9" s="5" t="s">
        <v>90</v>
      </c>
      <c r="B9" s="3" t="s">
        <v>143</v>
      </c>
      <c r="C9" s="3" t="s">
        <v>144</v>
      </c>
      <c r="D9" s="3" t="s">
        <v>151</v>
      </c>
      <c r="E9" s="3" t="s">
        <v>152</v>
      </c>
    </row>
    <row r="10" spans="1:5" ht="12.75">
      <c r="A10" s="5" t="s">
        <v>103</v>
      </c>
      <c r="B10" s="3" t="s">
        <v>33</v>
      </c>
      <c r="C10" s="1" t="s">
        <v>34</v>
      </c>
      <c r="D10" s="1" t="s">
        <v>35</v>
      </c>
      <c r="E10" s="1" t="s">
        <v>36</v>
      </c>
    </row>
    <row r="11" spans="1:5" ht="12.75">
      <c r="A11" s="5" t="s">
        <v>76</v>
      </c>
      <c r="B11" s="3" t="s">
        <v>32</v>
      </c>
      <c r="C11" s="3" t="s">
        <v>32</v>
      </c>
      <c r="D11" s="3" t="s">
        <v>32</v>
      </c>
      <c r="E11" s="3" t="s">
        <v>32</v>
      </c>
    </row>
    <row r="12" spans="1:5" ht="12.75">
      <c r="A12" s="5" t="s">
        <v>125</v>
      </c>
      <c r="B12" s="3">
        <v>240</v>
      </c>
      <c r="C12" s="3">
        <v>240</v>
      </c>
      <c r="D12" s="3">
        <v>20</v>
      </c>
      <c r="E12" s="3">
        <v>20</v>
      </c>
    </row>
    <row r="13" spans="1:5" ht="12.75">
      <c r="A13" s="5" t="s">
        <v>101</v>
      </c>
      <c r="B13" s="3" t="s">
        <v>145</v>
      </c>
      <c r="C13" s="3" t="s">
        <v>145</v>
      </c>
      <c r="D13" s="3" t="s">
        <v>145</v>
      </c>
      <c r="E13" s="3" t="s">
        <v>145</v>
      </c>
    </row>
    <row r="14" spans="1:5" s="11" customFormat="1" ht="12.75">
      <c r="A14" s="9" t="s">
        <v>148</v>
      </c>
      <c r="B14" s="10">
        <v>0.146</v>
      </c>
      <c r="C14" s="10">
        <v>-0.229</v>
      </c>
      <c r="D14" s="10">
        <v>0</v>
      </c>
      <c r="E14" s="10">
        <v>0</v>
      </c>
    </row>
    <row r="15" spans="1:5" ht="12.75">
      <c r="A15" s="5" t="s">
        <v>146</v>
      </c>
      <c r="B15" s="10">
        <v>0.252</v>
      </c>
      <c r="C15" s="10">
        <v>0.252</v>
      </c>
      <c r="D15" s="10">
        <v>0.252</v>
      </c>
      <c r="E15" s="10">
        <v>0.252</v>
      </c>
    </row>
    <row r="16" spans="1:5" s="18" customFormat="1" ht="12.75">
      <c r="A16" s="16" t="s">
        <v>83</v>
      </c>
      <c r="B16" s="17">
        <v>0.25</v>
      </c>
      <c r="C16" s="17">
        <v>0.25</v>
      </c>
      <c r="D16" s="17">
        <v>0.25</v>
      </c>
      <c r="E16" s="17">
        <v>0.25</v>
      </c>
    </row>
    <row r="17" spans="1:5" s="18" customFormat="1" ht="12.75">
      <c r="A17" s="16" t="s">
        <v>81</v>
      </c>
      <c r="B17" s="17">
        <v>0.45</v>
      </c>
      <c r="C17" s="17">
        <v>0.45</v>
      </c>
      <c r="D17" s="17">
        <v>0.45</v>
      </c>
      <c r="E17" s="17">
        <v>0.45</v>
      </c>
    </row>
    <row r="18" spans="1:5" ht="12.75">
      <c r="A18" s="5" t="s">
        <v>91</v>
      </c>
      <c r="B18" s="3" t="s">
        <v>82</v>
      </c>
      <c r="C18" s="1" t="s">
        <v>82</v>
      </c>
      <c r="D18" s="1" t="s">
        <v>82</v>
      </c>
      <c r="E18" s="1" t="s">
        <v>82</v>
      </c>
    </row>
    <row r="19" spans="1:5" ht="12.75">
      <c r="A19" s="5" t="s">
        <v>128</v>
      </c>
      <c r="B19" s="3">
        <v>0.03</v>
      </c>
      <c r="C19" s="1">
        <v>0.03</v>
      </c>
      <c r="D19" s="1">
        <v>0.03</v>
      </c>
      <c r="E19" s="1">
        <v>0.03</v>
      </c>
    </row>
    <row r="20" spans="1:6" s="11" customFormat="1" ht="12.75">
      <c r="A20" s="9" t="s">
        <v>107</v>
      </c>
      <c r="B20" s="10">
        <f>16.68*B19^2*ABS(B14)/B16/2</f>
        <v>0.004383504</v>
      </c>
      <c r="C20" s="10">
        <f>16.68*C19^2*ABS(C14)/C16/2</f>
        <v>0.006875496</v>
      </c>
      <c r="D20" s="10">
        <f>16.68*D19^2*ABS(D14)/D16/2</f>
        <v>0</v>
      </c>
      <c r="E20" s="10">
        <f>16.68*E19^2*ABS(E14)/E16/2</f>
        <v>0</v>
      </c>
      <c r="F20" s="11" t="s">
        <v>150</v>
      </c>
    </row>
    <row r="21" spans="1:6" ht="12.75">
      <c r="A21" s="5" t="s">
        <v>108</v>
      </c>
      <c r="B21" s="10">
        <f>1.1*MAX($B20:$E20)</f>
        <v>0.007563045600000001</v>
      </c>
      <c r="C21" s="10">
        <f>1.1*MAX($B20:$E20)</f>
        <v>0.007563045600000001</v>
      </c>
      <c r="D21" s="10">
        <f>1.1*MAX($B20:$E20)</f>
        <v>0.007563045600000001</v>
      </c>
      <c r="E21" s="10">
        <f>1.1*MAX($B20:$E20)</f>
        <v>0.007563045600000001</v>
      </c>
      <c r="F21" t="s">
        <v>149</v>
      </c>
    </row>
    <row r="22" spans="1:6" ht="12.75">
      <c r="A22" s="5" t="s">
        <v>122</v>
      </c>
      <c r="F22" t="s">
        <v>127</v>
      </c>
    </row>
    <row r="23" spans="1:5" s="20" customFormat="1" ht="12.75">
      <c r="A23" s="12" t="s">
        <v>85</v>
      </c>
      <c r="B23" s="19">
        <v>3E-05</v>
      </c>
      <c r="C23" s="19">
        <v>3E-05</v>
      </c>
      <c r="D23" s="19">
        <v>3E-05</v>
      </c>
      <c r="E23" s="19">
        <v>3E-05</v>
      </c>
    </row>
    <row r="24" spans="1:5" s="20" customFormat="1" ht="12.75">
      <c r="A24" s="12" t="s">
        <v>86</v>
      </c>
      <c r="B24" s="19">
        <v>3E-05</v>
      </c>
      <c r="C24" s="19">
        <v>3E-05</v>
      </c>
      <c r="D24" s="19">
        <v>3E-05</v>
      </c>
      <c r="E24" s="19">
        <v>3E-05</v>
      </c>
    </row>
    <row r="25" spans="1:5" s="14" customFormat="1" ht="12.75">
      <c r="A25" s="12" t="s">
        <v>110</v>
      </c>
      <c r="B25" s="13" t="s">
        <v>109</v>
      </c>
      <c r="C25" s="13" t="s">
        <v>109</v>
      </c>
      <c r="D25" s="13" t="s">
        <v>109</v>
      </c>
      <c r="E25" s="13" t="s">
        <v>109</v>
      </c>
    </row>
    <row r="26" spans="1:6" s="20" customFormat="1" ht="12.75">
      <c r="A26" s="12" t="s">
        <v>136</v>
      </c>
      <c r="B26" s="19">
        <v>0.0003</v>
      </c>
      <c r="C26" s="19">
        <v>0.0003</v>
      </c>
      <c r="D26" s="19">
        <v>0.0003</v>
      </c>
      <c r="E26" s="19">
        <v>0.0003</v>
      </c>
      <c r="F26" s="20" t="s">
        <v>139</v>
      </c>
    </row>
    <row r="27" spans="1:6" s="20" customFormat="1" ht="12.75">
      <c r="A27" s="12" t="s">
        <v>137</v>
      </c>
      <c r="B27" s="19">
        <v>0.0003</v>
      </c>
      <c r="C27" s="19">
        <v>0.0003</v>
      </c>
      <c r="D27" s="19">
        <v>0.0003</v>
      </c>
      <c r="E27" s="19">
        <v>0.0003</v>
      </c>
      <c r="F27" s="20" t="s">
        <v>139</v>
      </c>
    </row>
    <row r="28" spans="1:6" s="20" customFormat="1" ht="12.75">
      <c r="A28" s="12" t="s">
        <v>138</v>
      </c>
      <c r="B28" s="19">
        <v>0.0003</v>
      </c>
      <c r="C28" s="19">
        <v>0.0003</v>
      </c>
      <c r="D28" s="19">
        <v>0.0003</v>
      </c>
      <c r="E28" s="19">
        <v>0.0003</v>
      </c>
      <c r="F28" s="20" t="s">
        <v>139</v>
      </c>
    </row>
    <row r="29" spans="1:5" ht="12.75">
      <c r="A29" s="5" t="s">
        <v>112</v>
      </c>
      <c r="B29" s="8" t="s">
        <v>113</v>
      </c>
      <c r="C29" s="8" t="s">
        <v>113</v>
      </c>
      <c r="D29" s="8" t="s">
        <v>113</v>
      </c>
      <c r="E29" s="8" t="s">
        <v>113</v>
      </c>
    </row>
    <row r="30" spans="1:5" ht="12.75">
      <c r="A30" s="5" t="s">
        <v>114</v>
      </c>
      <c r="B30" s="3" t="s">
        <v>115</v>
      </c>
      <c r="C30" s="1" t="s">
        <v>115</v>
      </c>
      <c r="D30" s="1" t="s">
        <v>115</v>
      </c>
      <c r="E30" s="1" t="s">
        <v>115</v>
      </c>
    </row>
    <row r="31" spans="1:5" ht="12.75">
      <c r="A31" s="5" t="s">
        <v>116</v>
      </c>
      <c r="B31" s="3" t="s">
        <v>117</v>
      </c>
      <c r="C31" s="1" t="s">
        <v>117</v>
      </c>
      <c r="D31" s="1" t="s">
        <v>117</v>
      </c>
      <c r="E31" s="1" t="s">
        <v>117</v>
      </c>
    </row>
    <row r="32" spans="1:6" ht="12.75">
      <c r="A32" s="5" t="s">
        <v>133</v>
      </c>
      <c r="B32" s="3" t="s">
        <v>126</v>
      </c>
      <c r="C32" s="1" t="s">
        <v>126</v>
      </c>
      <c r="D32" s="1" t="s">
        <v>126</v>
      </c>
      <c r="E32" s="1" t="s">
        <v>126</v>
      </c>
      <c r="F32" s="1" t="s">
        <v>134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10" sqref="C10"/>
      <selection activeCell="A1" sqref="A1"/>
    </sheetView>
  </sheetViews>
  <sheetFormatPr defaultColWidth="9.140625" defaultRowHeight="12.75"/>
  <cols>
    <col min="1" max="1" width="36.7109375" style="5" customWidth="1"/>
    <col min="2" max="2" width="28.7109375" style="3" customWidth="1"/>
    <col min="3" max="5" width="28.7109375" style="1" customWidth="1"/>
    <col min="6" max="6" width="49.00390625" style="0" customWidth="1"/>
    <col min="7" max="16384" width="10.7109375" style="0" customWidth="1"/>
  </cols>
  <sheetData>
    <row r="1" ht="12.75">
      <c r="A1" s="5" t="s">
        <v>153</v>
      </c>
    </row>
    <row r="2" spans="1:2" ht="12.75">
      <c r="A2" s="5" t="s">
        <v>72</v>
      </c>
      <c r="B2" s="3" t="s">
        <v>31</v>
      </c>
    </row>
    <row r="3" spans="1:5" ht="12.75">
      <c r="A3" s="5" t="s">
        <v>93</v>
      </c>
      <c r="B3" s="3" t="s">
        <v>94</v>
      </c>
      <c r="C3" s="1" t="s">
        <v>95</v>
      </c>
      <c r="D3" s="1" t="s">
        <v>95</v>
      </c>
      <c r="E3" s="1" t="s">
        <v>95</v>
      </c>
    </row>
    <row r="4" spans="2:5" ht="12.75">
      <c r="B4" s="3" t="s">
        <v>96</v>
      </c>
      <c r="C4" s="1" t="s">
        <v>97</v>
      </c>
      <c r="D4" s="1" t="s">
        <v>97</v>
      </c>
      <c r="E4" s="1" t="s">
        <v>97</v>
      </c>
    </row>
    <row r="5" spans="2:5" ht="12.75">
      <c r="B5" s="3" t="s">
        <v>98</v>
      </c>
      <c r="C5" s="1" t="s">
        <v>99</v>
      </c>
      <c r="D5" s="1" t="s">
        <v>99</v>
      </c>
      <c r="E5" s="1" t="s">
        <v>99</v>
      </c>
    </row>
    <row r="7" spans="1:3" s="4" customFormat="1" ht="12.75">
      <c r="A7" s="5" t="s">
        <v>154</v>
      </c>
      <c r="B7" s="7">
        <v>1</v>
      </c>
      <c r="C7" s="4" t="s">
        <v>104</v>
      </c>
    </row>
    <row r="8" spans="1:5" ht="12.75">
      <c r="A8" s="5" t="s">
        <v>74</v>
      </c>
      <c r="B8" s="3" t="s">
        <v>75</v>
      </c>
      <c r="C8"/>
      <c r="D8"/>
      <c r="E8"/>
    </row>
    <row r="9" spans="1:5" ht="12.75">
      <c r="A9" s="5" t="s">
        <v>90</v>
      </c>
      <c r="B9" s="3" t="s">
        <v>155</v>
      </c>
      <c r="C9"/>
      <c r="D9"/>
      <c r="E9"/>
    </row>
    <row r="10" spans="1:5" ht="12.75">
      <c r="A10" s="5" t="s">
        <v>103</v>
      </c>
      <c r="B10" s="3" t="s">
        <v>38</v>
      </c>
      <c r="C10" t="s">
        <v>191</v>
      </c>
      <c r="D10"/>
      <c r="E10"/>
    </row>
    <row r="11" spans="1:5" ht="12.75">
      <c r="A11" s="5" t="s">
        <v>76</v>
      </c>
      <c r="B11" s="3" t="s">
        <v>156</v>
      </c>
      <c r="C11"/>
      <c r="D11"/>
      <c r="E11"/>
    </row>
    <row r="12" spans="1:5" ht="12.75">
      <c r="A12" s="5" t="s">
        <v>125</v>
      </c>
      <c r="B12" s="3">
        <v>80</v>
      </c>
      <c r="C12"/>
      <c r="D12"/>
      <c r="E12"/>
    </row>
    <row r="13" spans="1:5" ht="12.75">
      <c r="A13" s="5" t="s">
        <v>101</v>
      </c>
      <c r="B13" s="3" t="s">
        <v>109</v>
      </c>
      <c r="C13"/>
      <c r="D13"/>
      <c r="E13"/>
    </row>
    <row r="14" spans="1:2" s="11" customFormat="1" ht="12.75">
      <c r="A14" s="9" t="s">
        <v>157</v>
      </c>
      <c r="B14" s="10">
        <v>1.67</v>
      </c>
    </row>
    <row r="15" spans="1:5" ht="12.75">
      <c r="A15" s="5" t="s">
        <v>158</v>
      </c>
      <c r="B15" s="3">
        <v>0.4</v>
      </c>
      <c r="C15"/>
      <c r="D15"/>
      <c r="E15"/>
    </row>
    <row r="16" spans="1:2" s="18" customFormat="1" ht="12.75">
      <c r="A16" s="16" t="s">
        <v>83</v>
      </c>
      <c r="B16" s="17" t="s">
        <v>159</v>
      </c>
    </row>
    <row r="17" spans="1:2" s="18" customFormat="1" ht="12.75">
      <c r="A17" s="16" t="s">
        <v>81</v>
      </c>
      <c r="B17" s="17" t="s">
        <v>160</v>
      </c>
    </row>
    <row r="18" spans="1:5" ht="12.75">
      <c r="A18" s="5" t="s">
        <v>91</v>
      </c>
      <c r="B18" s="3" t="s">
        <v>82</v>
      </c>
      <c r="C18"/>
      <c r="D18"/>
      <c r="E18"/>
    </row>
    <row r="19" spans="1:5" ht="12.75">
      <c r="A19" s="5" t="s">
        <v>122</v>
      </c>
      <c r="C19"/>
      <c r="D19"/>
      <c r="E19"/>
    </row>
    <row r="20" spans="1:2" s="14" customFormat="1" ht="12.75">
      <c r="A20" s="12" t="s">
        <v>85</v>
      </c>
      <c r="B20" s="13" t="s">
        <v>109</v>
      </c>
    </row>
    <row r="21" spans="1:2" s="14" customFormat="1" ht="12.75">
      <c r="A21" s="12" t="s">
        <v>86</v>
      </c>
      <c r="B21" s="19">
        <v>3E-05</v>
      </c>
    </row>
    <row r="22" spans="1:2" s="14" customFormat="1" ht="12.75">
      <c r="A22" s="12" t="s">
        <v>110</v>
      </c>
      <c r="B22" s="13" t="s">
        <v>109</v>
      </c>
    </row>
    <row r="23" spans="1:2" s="14" customFormat="1" ht="12.75">
      <c r="A23" s="12" t="s">
        <v>136</v>
      </c>
      <c r="B23" s="19">
        <v>0.0003</v>
      </c>
    </row>
    <row r="24" spans="1:2" s="14" customFormat="1" ht="12.75">
      <c r="A24" s="12" t="s">
        <v>137</v>
      </c>
      <c r="B24" s="19">
        <v>0.0003</v>
      </c>
    </row>
    <row r="25" spans="1:2" s="14" customFormat="1" ht="12.75">
      <c r="A25" s="12" t="s">
        <v>138</v>
      </c>
      <c r="B25" s="19">
        <v>0.0003</v>
      </c>
    </row>
    <row r="26" spans="1:5" ht="12.75">
      <c r="A26" s="5" t="s">
        <v>114</v>
      </c>
      <c r="B26" s="3" t="s">
        <v>115</v>
      </c>
      <c r="C26"/>
      <c r="D26"/>
      <c r="E26"/>
    </row>
    <row r="27" spans="1:5" ht="12.75">
      <c r="A27" s="5" t="s">
        <v>116</v>
      </c>
      <c r="B27" s="3" t="s">
        <v>117</v>
      </c>
      <c r="C27"/>
      <c r="D27"/>
      <c r="E27"/>
    </row>
    <row r="28" spans="1:5" ht="12.75">
      <c r="A28" s="5" t="s">
        <v>133</v>
      </c>
      <c r="B28" s="3" t="s">
        <v>126</v>
      </c>
      <c r="D28"/>
      <c r="E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11" sqref="E11"/>
      <selection activeCell="A1" sqref="A1"/>
    </sheetView>
  </sheetViews>
  <sheetFormatPr defaultColWidth="9.140625" defaultRowHeight="12.75"/>
  <cols>
    <col min="1" max="1" width="36.7109375" style="5" customWidth="1"/>
    <col min="2" max="2" width="28.7109375" style="3" customWidth="1"/>
    <col min="3" max="5" width="28.7109375" style="1" customWidth="1"/>
    <col min="6" max="6" width="49.00390625" style="0" customWidth="1"/>
    <col min="7" max="16384" width="10.7109375" style="0" customWidth="1"/>
  </cols>
  <sheetData>
    <row r="1" ht="12.75">
      <c r="A1" s="5" t="s">
        <v>161</v>
      </c>
    </row>
    <row r="2" spans="1:2" ht="12.75">
      <c r="A2" s="5" t="s">
        <v>72</v>
      </c>
      <c r="B2" s="3" t="s">
        <v>31</v>
      </c>
    </row>
    <row r="3" spans="1:5" ht="12.75">
      <c r="A3" s="5" t="s">
        <v>93</v>
      </c>
      <c r="B3" s="3" t="s">
        <v>94</v>
      </c>
      <c r="C3" s="1" t="s">
        <v>95</v>
      </c>
      <c r="D3" s="1" t="s">
        <v>95</v>
      </c>
      <c r="E3" s="1" t="s">
        <v>95</v>
      </c>
    </row>
    <row r="4" spans="2:5" ht="12.75">
      <c r="B4" s="3" t="s">
        <v>96</v>
      </c>
      <c r="C4" s="1" t="s">
        <v>97</v>
      </c>
      <c r="D4" s="1" t="s">
        <v>97</v>
      </c>
      <c r="E4" s="1" t="s">
        <v>97</v>
      </c>
    </row>
    <row r="5" spans="2:5" ht="12.75">
      <c r="B5" s="3" t="s">
        <v>98</v>
      </c>
      <c r="C5" s="1" t="s">
        <v>99</v>
      </c>
      <c r="D5" s="1" t="s">
        <v>99</v>
      </c>
      <c r="E5" s="1" t="s">
        <v>99</v>
      </c>
    </row>
    <row r="7" spans="1:5" s="4" customFormat="1" ht="12.75">
      <c r="A7" s="5" t="s">
        <v>162</v>
      </c>
      <c r="B7" s="7">
        <v>1</v>
      </c>
      <c r="C7" s="7">
        <v>2</v>
      </c>
      <c r="D7" s="7">
        <v>3</v>
      </c>
      <c r="E7" s="4" t="s">
        <v>104</v>
      </c>
    </row>
    <row r="8" spans="1:5" ht="12.75">
      <c r="A8" s="5" t="s">
        <v>74</v>
      </c>
      <c r="B8" s="3" t="s">
        <v>75</v>
      </c>
      <c r="C8" s="3" t="s">
        <v>75</v>
      </c>
      <c r="D8" s="3" t="s">
        <v>75</v>
      </c>
      <c r="E8"/>
    </row>
    <row r="9" spans="1:5" ht="12.75">
      <c r="A9" s="5" t="s">
        <v>90</v>
      </c>
      <c r="B9" s="3" t="s">
        <v>164</v>
      </c>
      <c r="C9" s="3" t="s">
        <v>165</v>
      </c>
      <c r="D9" s="3" t="s">
        <v>167</v>
      </c>
      <c r="E9"/>
    </row>
    <row r="10" spans="1:5" ht="12.75">
      <c r="A10" s="5" t="s">
        <v>103</v>
      </c>
      <c r="B10" s="3" t="s">
        <v>109</v>
      </c>
      <c r="C10" s="1" t="s">
        <v>109</v>
      </c>
      <c r="D10" s="1" t="s">
        <v>109</v>
      </c>
      <c r="E10"/>
    </row>
    <row r="11" spans="1:5" ht="12.75">
      <c r="A11" s="5" t="s">
        <v>76</v>
      </c>
      <c r="B11" s="3" t="s">
        <v>163</v>
      </c>
      <c r="C11" s="3" t="s">
        <v>166</v>
      </c>
      <c r="D11" s="3" t="s">
        <v>168</v>
      </c>
      <c r="E11" s="3" t="s">
        <v>192</v>
      </c>
    </row>
    <row r="12" spans="1:5" ht="12.75">
      <c r="A12" s="5" t="s">
        <v>125</v>
      </c>
      <c r="B12" s="3">
        <v>127</v>
      </c>
      <c r="C12" s="3">
        <v>127</v>
      </c>
      <c r="D12" s="3">
        <v>96</v>
      </c>
      <c r="E12"/>
    </row>
    <row r="13" spans="1:5" ht="12.75">
      <c r="A13" s="5" t="s">
        <v>101</v>
      </c>
      <c r="B13" s="3" t="s">
        <v>109</v>
      </c>
      <c r="C13" s="3" t="s">
        <v>109</v>
      </c>
      <c r="D13" s="3" t="s">
        <v>109</v>
      </c>
      <c r="E13"/>
    </row>
    <row r="14" spans="1:4" s="11" customFormat="1" ht="12.75">
      <c r="A14" s="9" t="s">
        <v>169</v>
      </c>
      <c r="B14" s="10">
        <v>0</v>
      </c>
      <c r="C14" s="10">
        <v>0</v>
      </c>
      <c r="D14" s="10">
        <v>0</v>
      </c>
    </row>
    <row r="15" spans="1:5" ht="12.75">
      <c r="A15" s="5" t="s">
        <v>172</v>
      </c>
      <c r="B15" s="3" t="s">
        <v>109</v>
      </c>
      <c r="C15" s="1" t="s">
        <v>109</v>
      </c>
      <c r="D15" s="1" t="s">
        <v>109</v>
      </c>
      <c r="E15"/>
    </row>
    <row r="16" spans="1:4" s="18" customFormat="1" ht="12.75">
      <c r="A16" s="16" t="s">
        <v>83</v>
      </c>
      <c r="B16" s="17" t="s">
        <v>109</v>
      </c>
      <c r="C16" s="17" t="s">
        <v>109</v>
      </c>
      <c r="D16" s="17" t="s">
        <v>109</v>
      </c>
    </row>
    <row r="17" spans="1:4" s="18" customFormat="1" ht="12.75">
      <c r="A17" s="16" t="s">
        <v>81</v>
      </c>
      <c r="B17" s="17" t="s">
        <v>109</v>
      </c>
      <c r="C17" s="17" t="s">
        <v>109</v>
      </c>
      <c r="D17" s="17" t="s">
        <v>109</v>
      </c>
    </row>
    <row r="18" spans="1:5" ht="12.75">
      <c r="A18" s="5" t="s">
        <v>91</v>
      </c>
      <c r="B18" s="3" t="s">
        <v>82</v>
      </c>
      <c r="C18" s="1" t="s">
        <v>82</v>
      </c>
      <c r="D18" s="1" t="s">
        <v>82</v>
      </c>
      <c r="E18"/>
    </row>
    <row r="19" spans="1:5" ht="12.75">
      <c r="A19" s="5" t="s">
        <v>128</v>
      </c>
      <c r="B19" s="3" t="s">
        <v>170</v>
      </c>
      <c r="C19" s="1" t="s">
        <v>170</v>
      </c>
      <c r="D19" s="1">
        <v>0.03</v>
      </c>
      <c r="E19"/>
    </row>
    <row r="20" spans="1:4" s="11" customFormat="1" ht="12.75">
      <c r="A20" s="9" t="s">
        <v>107</v>
      </c>
      <c r="B20" s="10">
        <v>0</v>
      </c>
      <c r="C20" s="10">
        <v>0</v>
      </c>
      <c r="D20" s="10">
        <v>0</v>
      </c>
    </row>
    <row r="21" spans="1:5" ht="12.75">
      <c r="A21" s="5" t="s">
        <v>108</v>
      </c>
      <c r="B21" s="10" t="s">
        <v>109</v>
      </c>
      <c r="C21" s="10" t="s">
        <v>109</v>
      </c>
      <c r="D21" s="10" t="s">
        <v>109</v>
      </c>
      <c r="E21"/>
    </row>
    <row r="22" spans="1:5" ht="12.75">
      <c r="A22" s="5" t="s">
        <v>122</v>
      </c>
      <c r="E22"/>
    </row>
    <row r="23" spans="1:4" s="14" customFormat="1" ht="12.75">
      <c r="A23" s="12" t="s">
        <v>85</v>
      </c>
      <c r="B23" s="19" t="s">
        <v>109</v>
      </c>
      <c r="C23" s="19" t="s">
        <v>109</v>
      </c>
      <c r="D23" s="19" t="s">
        <v>109</v>
      </c>
    </row>
    <row r="24" spans="1:4" s="14" customFormat="1" ht="12.75">
      <c r="A24" s="12" t="s">
        <v>86</v>
      </c>
      <c r="B24" s="19" t="s">
        <v>109</v>
      </c>
      <c r="C24" s="19" t="s">
        <v>109</v>
      </c>
      <c r="D24" s="19" t="s">
        <v>109</v>
      </c>
    </row>
    <row r="25" spans="1:4" s="20" customFormat="1" ht="12.75">
      <c r="A25" s="12" t="s">
        <v>110</v>
      </c>
      <c r="B25" s="19" t="s">
        <v>109</v>
      </c>
      <c r="C25" s="19" t="s">
        <v>109</v>
      </c>
      <c r="D25" s="19" t="s">
        <v>109</v>
      </c>
    </row>
    <row r="26" spans="1:4" s="14" customFormat="1" ht="12.75">
      <c r="A26" s="12" t="s">
        <v>136</v>
      </c>
      <c r="B26" s="19" t="s">
        <v>109</v>
      </c>
      <c r="C26" s="19" t="s">
        <v>109</v>
      </c>
      <c r="D26" s="19" t="s">
        <v>109</v>
      </c>
    </row>
    <row r="27" spans="1:4" s="14" customFormat="1" ht="12.75">
      <c r="A27" s="12" t="s">
        <v>137</v>
      </c>
      <c r="B27" s="19" t="s">
        <v>109</v>
      </c>
      <c r="C27" s="19" t="s">
        <v>109</v>
      </c>
      <c r="D27" s="19" t="s">
        <v>109</v>
      </c>
    </row>
    <row r="28" spans="1:4" s="14" customFormat="1" ht="12.75">
      <c r="A28" s="12" t="s">
        <v>138</v>
      </c>
      <c r="B28" s="19" t="s">
        <v>109</v>
      </c>
      <c r="C28" s="19" t="s">
        <v>109</v>
      </c>
      <c r="D28" s="19" t="s">
        <v>109</v>
      </c>
    </row>
    <row r="29" spans="1:5" ht="12.75">
      <c r="A29" s="5" t="s">
        <v>112</v>
      </c>
      <c r="B29" s="8" t="s">
        <v>113</v>
      </c>
      <c r="C29" s="8" t="s">
        <v>113</v>
      </c>
      <c r="D29" s="8" t="s">
        <v>113</v>
      </c>
      <c r="E29"/>
    </row>
    <row r="30" spans="1:5" ht="12.75">
      <c r="A30" s="5" t="s">
        <v>114</v>
      </c>
      <c r="B30" s="3" t="s">
        <v>115</v>
      </c>
      <c r="C30" s="1" t="s">
        <v>115</v>
      </c>
      <c r="D30" s="1" t="s">
        <v>115</v>
      </c>
      <c r="E30"/>
    </row>
    <row r="31" spans="1:5" ht="12.75">
      <c r="A31" s="5" t="s">
        <v>116</v>
      </c>
      <c r="B31" s="3" t="s">
        <v>171</v>
      </c>
      <c r="C31" s="1" t="s">
        <v>171</v>
      </c>
      <c r="D31" s="1" t="s">
        <v>171</v>
      </c>
      <c r="E31"/>
    </row>
    <row r="32" spans="1:4" ht="12.75">
      <c r="A32" s="5" t="s">
        <v>133</v>
      </c>
      <c r="B32" s="3" t="s">
        <v>126</v>
      </c>
      <c r="C32" s="1" t="s">
        <v>126</v>
      </c>
      <c r="D32" s="1" t="s">
        <v>126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IV16384"/>
      <selection activeCell="A1" sqref="A1"/>
    </sheetView>
  </sheetViews>
  <sheetFormatPr defaultColWidth="9.140625" defaultRowHeight="12.75"/>
  <cols>
    <col min="1" max="1" width="36.7109375" style="5" customWidth="1"/>
    <col min="2" max="2" width="28.7109375" style="3" customWidth="1"/>
    <col min="3" max="5" width="28.7109375" style="1" customWidth="1"/>
    <col min="6" max="6" width="49.00390625" style="0" customWidth="1"/>
    <col min="7" max="16384" width="10.7109375" style="0" customWidth="1"/>
  </cols>
  <sheetData>
    <row r="1" ht="12.75">
      <c r="A1" s="5" t="s">
        <v>173</v>
      </c>
    </row>
    <row r="2" spans="1:2" ht="12.75">
      <c r="A2" s="5" t="s">
        <v>72</v>
      </c>
      <c r="B2" s="3" t="s">
        <v>31</v>
      </c>
    </row>
    <row r="3" spans="1:5" ht="12.75">
      <c r="A3" s="5" t="s">
        <v>93</v>
      </c>
      <c r="B3" s="3" t="s">
        <v>94</v>
      </c>
      <c r="C3" s="1" t="s">
        <v>95</v>
      </c>
      <c r="D3" s="1" t="s">
        <v>95</v>
      </c>
      <c r="E3" s="1" t="s">
        <v>95</v>
      </c>
    </row>
    <row r="4" spans="2:5" ht="12.75">
      <c r="B4" s="3" t="s">
        <v>96</v>
      </c>
      <c r="C4" s="1" t="s">
        <v>97</v>
      </c>
      <c r="D4" s="1" t="s">
        <v>97</v>
      </c>
      <c r="E4" s="1" t="s">
        <v>97</v>
      </c>
    </row>
    <row r="5" spans="2:5" ht="12.75">
      <c r="B5" s="3" t="s">
        <v>98</v>
      </c>
      <c r="C5" s="1" t="s">
        <v>99</v>
      </c>
      <c r="D5" s="1" t="s">
        <v>99</v>
      </c>
      <c r="E5" s="1" t="s">
        <v>99</v>
      </c>
    </row>
    <row r="7" spans="1:4" s="4" customFormat="1" ht="12.75">
      <c r="A7" s="5" t="s">
        <v>174</v>
      </c>
      <c r="B7" s="7">
        <v>1</v>
      </c>
      <c r="C7" s="7">
        <v>2</v>
      </c>
      <c r="D7" s="4" t="s">
        <v>178</v>
      </c>
    </row>
    <row r="8" spans="1:5" ht="12.75">
      <c r="A8" s="5" t="s">
        <v>74</v>
      </c>
      <c r="B8" s="3" t="s">
        <v>75</v>
      </c>
      <c r="C8" s="3" t="s">
        <v>75</v>
      </c>
      <c r="D8"/>
      <c r="E8"/>
    </row>
    <row r="9" spans="1:5" ht="12.75">
      <c r="A9" s="5" t="s">
        <v>90</v>
      </c>
      <c r="B9" s="3" t="s">
        <v>175</v>
      </c>
      <c r="C9" s="3" t="s">
        <v>179</v>
      </c>
      <c r="D9"/>
      <c r="E9"/>
    </row>
    <row r="10" spans="1:5" ht="12.75">
      <c r="A10" s="5" t="s">
        <v>103</v>
      </c>
      <c r="B10" s="3" t="s">
        <v>177</v>
      </c>
      <c r="C10" s="3" t="s">
        <v>180</v>
      </c>
      <c r="D10"/>
      <c r="E10"/>
    </row>
    <row r="11" spans="1:5" ht="12.75">
      <c r="A11" s="5" t="s">
        <v>76</v>
      </c>
      <c r="B11" s="3" t="s">
        <v>163</v>
      </c>
      <c r="C11" s="3" t="s">
        <v>163</v>
      </c>
      <c r="D11"/>
      <c r="E11"/>
    </row>
    <row r="12" spans="1:5" ht="12.75">
      <c r="A12" s="5" t="s">
        <v>125</v>
      </c>
      <c r="B12" s="3">
        <v>41</v>
      </c>
      <c r="C12" s="3">
        <v>23</v>
      </c>
      <c r="D12"/>
      <c r="E12"/>
    </row>
    <row r="13" spans="1:5" ht="12.75">
      <c r="A13" s="5" t="s">
        <v>101</v>
      </c>
      <c r="B13" s="3" t="s">
        <v>109</v>
      </c>
      <c r="C13" s="3" t="s">
        <v>109</v>
      </c>
      <c r="D13"/>
      <c r="E13"/>
    </row>
    <row r="14" spans="1:3" s="11" customFormat="1" ht="12.75">
      <c r="A14" s="9" t="s">
        <v>181</v>
      </c>
      <c r="B14" s="10">
        <v>4E-05</v>
      </c>
      <c r="C14" s="10">
        <v>-4E-05</v>
      </c>
    </row>
    <row r="15" spans="1:3" s="18" customFormat="1" ht="12.75">
      <c r="A15" s="16" t="s">
        <v>83</v>
      </c>
      <c r="B15" s="17">
        <v>0.3</v>
      </c>
      <c r="C15" s="17">
        <v>0.3</v>
      </c>
    </row>
    <row r="16" spans="1:3" s="18" customFormat="1" ht="12.75">
      <c r="A16" s="16" t="s">
        <v>81</v>
      </c>
      <c r="B16" s="17">
        <v>0.4</v>
      </c>
      <c r="C16" s="17">
        <v>0.4</v>
      </c>
    </row>
    <row r="17" spans="1:5" ht="12.75">
      <c r="A17" s="5" t="s">
        <v>91</v>
      </c>
      <c r="B17" s="3" t="s">
        <v>82</v>
      </c>
      <c r="C17" s="3" t="s">
        <v>82</v>
      </c>
      <c r="D17"/>
      <c r="E17"/>
    </row>
    <row r="18" spans="1:5" ht="12.75">
      <c r="A18" s="5" t="s">
        <v>122</v>
      </c>
      <c r="C18" s="3"/>
      <c r="D18"/>
      <c r="E18"/>
    </row>
    <row r="19" spans="1:3" s="20" customFormat="1" ht="12.75">
      <c r="A19" s="12" t="s">
        <v>85</v>
      </c>
      <c r="B19" s="13" t="s">
        <v>109</v>
      </c>
      <c r="C19" s="13" t="s">
        <v>109</v>
      </c>
    </row>
    <row r="20" spans="1:3" s="20" customFormat="1" ht="12.75">
      <c r="A20" s="12" t="s">
        <v>86</v>
      </c>
      <c r="B20" s="13" t="s">
        <v>109</v>
      </c>
      <c r="C20" s="13" t="s">
        <v>109</v>
      </c>
    </row>
    <row r="21" spans="1:3" s="14" customFormat="1" ht="12.75">
      <c r="A21" s="12" t="s">
        <v>110</v>
      </c>
      <c r="B21" s="13" t="s">
        <v>109</v>
      </c>
      <c r="C21" s="13" t="s">
        <v>109</v>
      </c>
    </row>
    <row r="22" spans="1:3" s="20" customFormat="1" ht="12.75">
      <c r="A22" s="12" t="s">
        <v>136</v>
      </c>
      <c r="B22" s="13" t="s">
        <v>109</v>
      </c>
      <c r="C22" s="13" t="s">
        <v>109</v>
      </c>
    </row>
    <row r="23" spans="1:3" s="20" customFormat="1" ht="12.75">
      <c r="A23" s="12" t="s">
        <v>137</v>
      </c>
      <c r="B23" s="13" t="s">
        <v>109</v>
      </c>
      <c r="C23" s="13" t="s">
        <v>109</v>
      </c>
    </row>
    <row r="24" spans="1:3" s="20" customFormat="1" ht="12.75">
      <c r="A24" s="12" t="s">
        <v>138</v>
      </c>
      <c r="B24" s="13" t="s">
        <v>109</v>
      </c>
      <c r="C24" s="13" t="s">
        <v>109</v>
      </c>
    </row>
    <row r="25" spans="1:5" ht="12.75">
      <c r="A25" s="5" t="s">
        <v>112</v>
      </c>
      <c r="B25" s="8" t="s">
        <v>113</v>
      </c>
      <c r="C25" s="8" t="s">
        <v>113</v>
      </c>
      <c r="D25"/>
      <c r="E25"/>
    </row>
    <row r="26" spans="1:5" ht="12.75">
      <c r="A26" s="5" t="s">
        <v>114</v>
      </c>
      <c r="B26" s="3" t="s">
        <v>176</v>
      </c>
      <c r="C26" s="3" t="s">
        <v>176</v>
      </c>
      <c r="D26"/>
      <c r="E26"/>
    </row>
    <row r="27" spans="1:5" ht="12.75">
      <c r="A27" s="5" t="s">
        <v>116</v>
      </c>
      <c r="B27" s="3" t="s">
        <v>117</v>
      </c>
      <c r="C27" s="3" t="s">
        <v>117</v>
      </c>
      <c r="D27"/>
      <c r="E27"/>
    </row>
    <row r="28" spans="1:5" ht="12.75">
      <c r="A28" s="5" t="s">
        <v>133</v>
      </c>
      <c r="B28" s="3" t="s">
        <v>126</v>
      </c>
      <c r="C28" s="3" t="s">
        <v>126</v>
      </c>
      <c r="D28"/>
      <c r="E2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36.7109375" style="5" customWidth="1"/>
    <col min="2" max="2" width="28.7109375" style="3" customWidth="1"/>
    <col min="3" max="5" width="28.7109375" style="1" customWidth="1"/>
    <col min="6" max="6" width="49.00390625" style="0" customWidth="1"/>
    <col min="7" max="16384" width="10.7109375" style="0" customWidth="1"/>
  </cols>
  <sheetData>
    <row r="1" ht="12.75">
      <c r="A1" s="5" t="s">
        <v>182</v>
      </c>
    </row>
    <row r="2" spans="1:2" ht="12.75">
      <c r="A2" s="5" t="s">
        <v>72</v>
      </c>
      <c r="B2" s="3" t="s">
        <v>31</v>
      </c>
    </row>
    <row r="3" spans="1:5" ht="12.75">
      <c r="A3" s="5" t="s">
        <v>93</v>
      </c>
      <c r="B3" s="3" t="s">
        <v>94</v>
      </c>
      <c r="C3" s="1" t="s">
        <v>95</v>
      </c>
      <c r="D3" s="1" t="s">
        <v>95</v>
      </c>
      <c r="E3" s="1" t="s">
        <v>95</v>
      </c>
    </row>
    <row r="4" spans="2:5" ht="12.75">
      <c r="B4" s="3" t="s">
        <v>96</v>
      </c>
      <c r="C4" s="1" t="s">
        <v>97</v>
      </c>
      <c r="D4" s="1" t="s">
        <v>97</v>
      </c>
      <c r="E4" s="1" t="s">
        <v>97</v>
      </c>
    </row>
    <row r="5" spans="2:5" ht="12.75">
      <c r="B5" s="3" t="s">
        <v>98</v>
      </c>
      <c r="C5" s="1" t="s">
        <v>99</v>
      </c>
      <c r="D5" s="1" t="s">
        <v>99</v>
      </c>
      <c r="E5" s="1" t="s">
        <v>99</v>
      </c>
    </row>
    <row r="7" spans="1:6" s="4" customFormat="1" ht="12.75">
      <c r="A7" s="5" t="s">
        <v>174</v>
      </c>
      <c r="B7" s="7">
        <v>1</v>
      </c>
      <c r="C7" s="7">
        <v>2</v>
      </c>
      <c r="D7" s="7">
        <v>3</v>
      </c>
      <c r="E7" s="7">
        <v>4</v>
      </c>
      <c r="F7" s="4" t="s">
        <v>178</v>
      </c>
    </row>
    <row r="8" spans="1:5" ht="12.75">
      <c r="A8" s="5" t="s">
        <v>74</v>
      </c>
      <c r="B8" s="3" t="s">
        <v>75</v>
      </c>
      <c r="C8" s="3" t="s">
        <v>75</v>
      </c>
      <c r="D8" s="3" t="s">
        <v>75</v>
      </c>
      <c r="E8" s="3" t="s">
        <v>75</v>
      </c>
    </row>
    <row r="9" spans="1:5" ht="12.75">
      <c r="A9" s="5" t="s">
        <v>90</v>
      </c>
      <c r="B9" s="3" t="s">
        <v>183</v>
      </c>
      <c r="C9" s="3" t="s">
        <v>184</v>
      </c>
      <c r="D9" s="3" t="s">
        <v>185</v>
      </c>
      <c r="E9" s="3" t="s">
        <v>186</v>
      </c>
    </row>
    <row r="10" spans="1:5" ht="12.75">
      <c r="A10" s="5" t="s">
        <v>103</v>
      </c>
      <c r="B10" s="3" t="s">
        <v>187</v>
      </c>
      <c r="C10" s="3" t="s">
        <v>188</v>
      </c>
      <c r="D10" s="3" t="s">
        <v>189</v>
      </c>
      <c r="E10" s="3" t="s">
        <v>190</v>
      </c>
    </row>
    <row r="11" spans="1:5" ht="12.75">
      <c r="A11" s="5" t="s">
        <v>76</v>
      </c>
      <c r="B11" s="3" t="s">
        <v>163</v>
      </c>
      <c r="C11" s="3" t="s">
        <v>163</v>
      </c>
      <c r="D11" s="3" t="s">
        <v>163</v>
      </c>
      <c r="E11" s="3" t="s">
        <v>163</v>
      </c>
    </row>
    <row r="12" spans="1:5" ht="12.75">
      <c r="A12" s="5" t="s">
        <v>125</v>
      </c>
      <c r="B12" s="3">
        <v>1</v>
      </c>
      <c r="C12" s="3">
        <v>1</v>
      </c>
      <c r="D12" s="3">
        <v>1</v>
      </c>
      <c r="E12" s="3">
        <v>1</v>
      </c>
    </row>
    <row r="13" spans="1:5" ht="12.75">
      <c r="A13" s="5" t="s">
        <v>101</v>
      </c>
      <c r="B13" s="3" t="s">
        <v>109</v>
      </c>
      <c r="C13" s="3" t="s">
        <v>109</v>
      </c>
      <c r="D13" s="3" t="s">
        <v>109</v>
      </c>
      <c r="E13" s="3" t="s">
        <v>109</v>
      </c>
    </row>
    <row r="14" spans="1:5" s="11" customFormat="1" ht="12.75">
      <c r="A14" s="9" t="s">
        <v>181</v>
      </c>
      <c r="B14" s="10">
        <v>0.0436</v>
      </c>
      <c r="C14" s="10">
        <v>0.0645</v>
      </c>
      <c r="D14" s="10">
        <v>0.0436</v>
      </c>
      <c r="E14" s="10">
        <v>0.0645</v>
      </c>
    </row>
    <row r="15" spans="1:5" s="18" customFormat="1" ht="12.75">
      <c r="A15" s="16" t="s">
        <v>83</v>
      </c>
      <c r="B15" s="17">
        <v>1</v>
      </c>
      <c r="C15" s="17">
        <v>1</v>
      </c>
      <c r="D15" s="17">
        <v>1</v>
      </c>
      <c r="E15" s="17">
        <v>1</v>
      </c>
    </row>
    <row r="16" spans="1:5" s="18" customFormat="1" ht="12.75">
      <c r="A16" s="16" t="s">
        <v>81</v>
      </c>
      <c r="B16" s="17">
        <v>1.5</v>
      </c>
      <c r="C16" s="17">
        <v>1.5</v>
      </c>
      <c r="D16" s="17">
        <v>1.5</v>
      </c>
      <c r="E16" s="17">
        <v>1.5</v>
      </c>
    </row>
    <row r="17" spans="1:5" ht="12.75">
      <c r="A17" s="5" t="s">
        <v>91</v>
      </c>
      <c r="B17" s="3" t="s">
        <v>82</v>
      </c>
      <c r="C17" s="3" t="s">
        <v>82</v>
      </c>
      <c r="D17" s="3" t="s">
        <v>82</v>
      </c>
      <c r="E17" s="3" t="s">
        <v>82</v>
      </c>
    </row>
    <row r="18" spans="1:5" ht="12.75">
      <c r="A18" s="5" t="s">
        <v>122</v>
      </c>
      <c r="C18" s="3"/>
      <c r="D18" s="3"/>
      <c r="E18" s="3"/>
    </row>
    <row r="19" spans="1:5" s="20" customFormat="1" ht="12.75">
      <c r="A19" s="12" t="s">
        <v>85</v>
      </c>
      <c r="B19" s="13" t="s">
        <v>109</v>
      </c>
      <c r="C19" s="13" t="s">
        <v>109</v>
      </c>
      <c r="D19" s="13" t="s">
        <v>109</v>
      </c>
      <c r="E19" s="13" t="s">
        <v>109</v>
      </c>
    </row>
    <row r="20" spans="1:5" s="20" customFormat="1" ht="12.75">
      <c r="A20" s="12" t="s">
        <v>86</v>
      </c>
      <c r="B20" s="13" t="s">
        <v>109</v>
      </c>
      <c r="C20" s="13" t="s">
        <v>109</v>
      </c>
      <c r="D20" s="13" t="s">
        <v>109</v>
      </c>
      <c r="E20" s="13" t="s">
        <v>109</v>
      </c>
    </row>
    <row r="21" spans="1:5" s="14" customFormat="1" ht="12.75">
      <c r="A21" s="12" t="s">
        <v>110</v>
      </c>
      <c r="B21" s="13" t="s">
        <v>109</v>
      </c>
      <c r="C21" s="13" t="s">
        <v>109</v>
      </c>
      <c r="D21" s="13" t="s">
        <v>109</v>
      </c>
      <c r="E21" s="13" t="s">
        <v>109</v>
      </c>
    </row>
    <row r="22" spans="1:5" s="20" customFormat="1" ht="12.75">
      <c r="A22" s="12" t="s">
        <v>136</v>
      </c>
      <c r="B22" s="13" t="s">
        <v>109</v>
      </c>
      <c r="C22" s="13" t="s">
        <v>109</v>
      </c>
      <c r="D22" s="13" t="s">
        <v>109</v>
      </c>
      <c r="E22" s="13" t="s">
        <v>109</v>
      </c>
    </row>
    <row r="23" spans="1:5" s="20" customFormat="1" ht="12.75">
      <c r="A23" s="12" t="s">
        <v>137</v>
      </c>
      <c r="B23" s="13" t="s">
        <v>109</v>
      </c>
      <c r="C23" s="13" t="s">
        <v>109</v>
      </c>
      <c r="D23" s="13" t="s">
        <v>109</v>
      </c>
      <c r="E23" s="13" t="s">
        <v>109</v>
      </c>
    </row>
    <row r="24" spans="1:5" s="20" customFormat="1" ht="12.75">
      <c r="A24" s="12" t="s">
        <v>138</v>
      </c>
      <c r="B24" s="13" t="s">
        <v>109</v>
      </c>
      <c r="C24" s="13" t="s">
        <v>109</v>
      </c>
      <c r="D24" s="13" t="s">
        <v>109</v>
      </c>
      <c r="E24" s="13" t="s">
        <v>109</v>
      </c>
    </row>
    <row r="25" spans="1:5" ht="12.75">
      <c r="A25" s="5" t="s">
        <v>112</v>
      </c>
      <c r="B25" s="8" t="s">
        <v>113</v>
      </c>
      <c r="C25" s="8" t="s">
        <v>113</v>
      </c>
      <c r="D25" s="8" t="s">
        <v>113</v>
      </c>
      <c r="E25" s="8" t="s">
        <v>113</v>
      </c>
    </row>
    <row r="26" spans="1:5" ht="12.75">
      <c r="A26" s="5" t="s">
        <v>114</v>
      </c>
      <c r="B26" s="3" t="s">
        <v>176</v>
      </c>
      <c r="C26" s="3" t="s">
        <v>176</v>
      </c>
      <c r="D26" s="3" t="s">
        <v>176</v>
      </c>
      <c r="E26" s="3" t="s">
        <v>176</v>
      </c>
    </row>
    <row r="27" spans="1:5" ht="12.75">
      <c r="A27" s="5" t="s">
        <v>116</v>
      </c>
      <c r="B27" s="3" t="s">
        <v>117</v>
      </c>
      <c r="C27" s="3" t="s">
        <v>117</v>
      </c>
      <c r="D27" s="3" t="s">
        <v>117</v>
      </c>
      <c r="E27" s="3" t="s">
        <v>117</v>
      </c>
    </row>
    <row r="28" spans="1:5" ht="12.75">
      <c r="A28" s="5" t="s">
        <v>133</v>
      </c>
      <c r="B28" s="3" t="s">
        <v>126</v>
      </c>
      <c r="C28" s="3" t="s">
        <v>126</v>
      </c>
      <c r="D28" s="3" t="s">
        <v>126</v>
      </c>
      <c r="E28" s="3" t="s">
        <v>126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 LEPP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Mark A. Palmer</dc:creator>
  <cp:keywords/>
  <dc:description/>
  <cp:lastModifiedBy>Mark A. Palmer</cp:lastModifiedBy>
  <dcterms:created xsi:type="dcterms:W3CDTF">2006-05-07T01:28:06Z</dcterms:created>
  <dcterms:modified xsi:type="dcterms:W3CDTF">2006-07-12T01:36:40Z</dcterms:modified>
  <cp:category/>
  <cp:version/>
  <cp:contentType/>
  <cp:contentStatus/>
</cp:coreProperties>
</file>