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560" yWindow="560" windowWidth="25040" windowHeight="19260"/>
    <workbookView visibility="hidden" xWindow="560" yWindow="560" windowWidth="25040" windowHeight="19260" activeTab="2"/>
  </bookViews>
  <sheets>
    <sheet name="Dipole Summary" sheetId="2" r:id="rId1"/>
    <sheet name="Quadrupole Summary" sheetId="3" r:id="rId2"/>
    <sheet name="Sextupole Summary" sheetId="4" r:id="rId3"/>
    <sheet name="Wiggler Summary" sheetId="6" r:id="rId4"/>
    <sheet name="Corrector Summary" sheetId="5" r:id="rId5"/>
    <sheet name="Kicker Summary" sheetId="8" r:id="rId6"/>
    <sheet name="Septum Summary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22" i="2"/>
  <c r="D18" i="2"/>
  <c r="D22" i="2"/>
  <c r="C22" i="2"/>
  <c r="C23" i="2"/>
  <c r="C18" i="2"/>
  <c r="C19" i="2"/>
  <c r="C15" i="2"/>
  <c r="D19" i="2"/>
  <c r="B19" i="2"/>
  <c r="D23" i="2"/>
  <c r="B23" i="2"/>
  <c r="D15" i="2"/>
  <c r="B15" i="2"/>
  <c r="B40" i="4"/>
  <c r="B14" i="4"/>
  <c r="B15" i="4"/>
  <c r="B39" i="4"/>
  <c r="B20" i="4"/>
  <c r="B21" i="4"/>
  <c r="B35" i="4"/>
  <c r="B34" i="4"/>
  <c r="C14" i="3"/>
  <c r="C20" i="3"/>
  <c r="C21" i="3"/>
  <c r="B40" i="3"/>
  <c r="C35" i="3"/>
  <c r="B42" i="3"/>
  <c r="C36" i="3"/>
  <c r="B14" i="3"/>
  <c r="B20" i="3"/>
  <c r="B21" i="3"/>
  <c r="C22" i="3"/>
  <c r="B22" i="3"/>
  <c r="B39" i="3"/>
  <c r="B35" i="3"/>
  <c r="B36" i="3"/>
  <c r="B15" i="3"/>
  <c r="C15" i="3"/>
  <c r="D20" i="5"/>
  <c r="D22" i="5"/>
  <c r="C22" i="5"/>
  <c r="B22" i="5"/>
  <c r="D21" i="5"/>
</calcChain>
</file>

<file path=xl/sharedStrings.xml><?xml version="1.0" encoding="utf-8"?>
<sst xmlns="http://schemas.openxmlformats.org/spreadsheetml/2006/main" count="540" uniqueCount="158">
  <si>
    <t>Quadrupole</t>
  </si>
  <si>
    <t>Sextupole</t>
  </si>
  <si>
    <t>SF</t>
  </si>
  <si>
    <t>WIGSECU+WIGSECD</t>
  </si>
  <si>
    <t>Sagitta (m)</t>
  </si>
  <si>
    <t>EDR/PDR1/PDR2-MAG-dip-001</t>
  </si>
  <si>
    <t>EDR/PDR1/PDR2-MAG-dip-002</t>
  </si>
  <si>
    <t>Lattice:</t>
  </si>
  <si>
    <t>Damping Ring Dipole Magnet Summary</t>
  </si>
  <si>
    <t>Beamlines</t>
  </si>
  <si>
    <t>EDR/PDR1/PDR2</t>
  </si>
  <si>
    <t>Element Type</t>
  </si>
  <si>
    <t>Sector Bend</t>
  </si>
  <si>
    <t>K0L (nominal)</t>
  </si>
  <si>
    <t>Slot Length (m)</t>
  </si>
  <si>
    <t>None</t>
  </si>
  <si>
    <t>Eff. Length (m)</t>
  </si>
  <si>
    <t>Installation Alignment Tolerances</t>
  </si>
  <si>
    <t>x (m)</t>
  </si>
  <si>
    <t>y (m)</t>
  </si>
  <si>
    <t>Pitch (rad)</t>
  </si>
  <si>
    <t>Roll (rad)</t>
  </si>
  <si>
    <t>Beam-Based Alignment Tolerances</t>
  </si>
  <si>
    <t>Component Specification Sheets</t>
  </si>
  <si>
    <t>Stage 2 (1 TeV CM) Requirements</t>
  </si>
  <si>
    <t>Full Pole-Tip Gap (m)</t>
  </si>
  <si>
    <t>Rings:</t>
  </si>
  <si>
    <t>EDR</t>
  </si>
  <si>
    <t>Electron Damping Ring</t>
  </si>
  <si>
    <t>PDR1</t>
  </si>
  <si>
    <t>Positron Damping Ring #1</t>
  </si>
  <si>
    <t>PDR2</t>
  </si>
  <si>
    <t>Positron Damping Ring #2</t>
  </si>
  <si>
    <t>K0L (max) [for 10% above design E]</t>
  </si>
  <si>
    <t>Magnet Type Designation</t>
  </si>
  <si>
    <t>Dipole Magnet:</t>
  </si>
  <si>
    <t>Element Name*</t>
  </si>
  <si>
    <t>Comments (*)</t>
  </si>
  <si>
    <t>Combines magnet halves into single physical units</t>
  </si>
  <si>
    <t>D60L3000</t>
  </si>
  <si>
    <t>Pole-Tip Field (T) (nominal)</t>
  </si>
  <si>
    <t>Pole-Tip Field (T) (max)*</t>
  </si>
  <si>
    <t>Not yet specified</t>
  </si>
  <si>
    <t>s (m)</t>
  </si>
  <si>
    <t>Yaw (rad)</t>
  </si>
  <si>
    <t>Field Tolerance</t>
  </si>
  <si>
    <t>See Comp. Specification Sheet</t>
  </si>
  <si>
    <t>Field Type</t>
  </si>
  <si>
    <t>DC</t>
  </si>
  <si>
    <t>Polarity</t>
  </si>
  <si>
    <t>Unipolar</t>
  </si>
  <si>
    <t>Main Harmonic Fractional Tolerance</t>
  </si>
  <si>
    <t>Power Supply Configuration</t>
  </si>
  <si>
    <t>String</t>
  </si>
  <si>
    <t>Calculated for 1.1 times design energy</t>
  </si>
  <si>
    <t>Alignment Tolerance</t>
  </si>
  <si>
    <t>Damping Ring Quadrupole Magnet Summary</t>
  </si>
  <si>
    <t>K1L (max) [for 10% above design E]</t>
  </si>
  <si>
    <t>Element Count</t>
  </si>
  <si>
    <t>Individual</t>
  </si>
  <si>
    <t>Preliminary</t>
  </si>
  <si>
    <t>Pole-Tip Radius (m)</t>
  </si>
  <si>
    <t>Gradient (T/m)</t>
  </si>
  <si>
    <t>Power Supply Configuration*</t>
  </si>
  <si>
    <t>Tentative</t>
  </si>
  <si>
    <t>Maximum expected for any DR quad at 1.1 times design energy</t>
  </si>
  <si>
    <t>Pitch (rad)*</t>
  </si>
  <si>
    <t>Yaw (rad)*</t>
  </si>
  <si>
    <t>Roll (rad)*</t>
  </si>
  <si>
    <t>All angular tolerances taken as roll tolerance from simulations</t>
  </si>
  <si>
    <t>Damping Ring Sextupole Magnet Summary</t>
  </si>
  <si>
    <t>Quadrupole Magnet:</t>
  </si>
  <si>
    <t>Sextupole Magnet:</t>
  </si>
  <si>
    <t>EDR/PDR1/PDR2-MAG-sxt-001</t>
  </si>
  <si>
    <t>SX30L250</t>
  </si>
  <si>
    <t>K2L (max) [for 10% above design E]</t>
  </si>
  <si>
    <t>K1L (1/m) (nominal)</t>
  </si>
  <si>
    <t>K2L (1/m^2) (nominal)</t>
  </si>
  <si>
    <t>Maximum expected for any DR quad at 1.1 times design energy.  More margin may be desirable.</t>
  </si>
  <si>
    <t>K2=2*B_pole/(a^2*B*rho)</t>
  </si>
  <si>
    <t>Damping Ring Wiggler Magnet Summary</t>
  </si>
  <si>
    <t>Wiggler Magnet:</t>
  </si>
  <si>
    <t>EDR/PDR1/PDR2-MAG-wglr-001</t>
  </si>
  <si>
    <t>Non-standard</t>
  </si>
  <si>
    <t>Peak Field (T)</t>
  </si>
  <si>
    <t>Wiggler Period (m)</t>
  </si>
  <si>
    <t>2.5 m</t>
  </si>
  <si>
    <t>3.0 m</t>
  </si>
  <si>
    <t>Damping Ring Corrector Magnet Summary</t>
  </si>
  <si>
    <t>Corrector Magnet:</t>
  </si>
  <si>
    <t>HKICK</t>
  </si>
  <si>
    <t>EDR/PDR1/PDR2-MAG-str-001</t>
  </si>
  <si>
    <t>EDR/PDR1/PDR2-MAG-str-002</t>
  </si>
  <si>
    <t>VKICK</t>
  </si>
  <si>
    <t>EDR/PDR1/PDR2-MAG-skw-001</t>
  </si>
  <si>
    <t>Quadrupole (skew)</t>
  </si>
  <si>
    <t>Strength (nominal)</t>
  </si>
  <si>
    <t>0.06 full gap</t>
  </si>
  <si>
    <t>Bipolar</t>
  </si>
  <si>
    <t>Strength (max)</t>
  </si>
  <si>
    <t>Damping Ring Kicker Summary</t>
  </si>
  <si>
    <t>Kicker Magnet:</t>
  </si>
  <si>
    <t>EDR/PDR1/PDR2-INX-strp-001</t>
  </si>
  <si>
    <t>Pulsed</t>
  </si>
  <si>
    <t>BKP</t>
  </si>
  <si>
    <t>Comments(*)</t>
  </si>
  <si>
    <t>EDR/PDR1/PDR2-INX-strp-002</t>
  </si>
  <si>
    <t>BKM</t>
  </si>
  <si>
    <t>Kick (rad)</t>
  </si>
  <si>
    <t>Damping Ring Septum Magnet Summary</t>
  </si>
  <si>
    <t>EDR/PDR1/PDR2-INX-spt-001</t>
  </si>
  <si>
    <t>EDR/PDR1/PDR2-INX-spt-002</t>
  </si>
  <si>
    <t>EDR/PDR1/PDR2-INX-spt-003</t>
  </si>
  <si>
    <t>EDR/PDR1/PDR2-INX-spt-004</t>
  </si>
  <si>
    <t>BSPI1</t>
  </si>
  <si>
    <t>BSPI2</t>
  </si>
  <si>
    <t>BSPE1</t>
  </si>
  <si>
    <t>BSPE2</t>
  </si>
  <si>
    <t>Default lattice does not have real wiggler</t>
  </si>
  <si>
    <t>Other types not yet specified</t>
  </si>
  <si>
    <t>Summary by Physical Type:</t>
  </si>
  <si>
    <t>Count</t>
  </si>
  <si>
    <t>Max Pole-Tip Field (T)</t>
  </si>
  <si>
    <t>OCS v6</t>
  </si>
  <si>
    <t>D60L250</t>
  </si>
  <si>
    <t>Q60L250</t>
  </si>
  <si>
    <t>Max. Gradient (T/m)</t>
  </si>
  <si>
    <t>Panofsky design may be desirable for skew quad due to low field strength</t>
  </si>
  <si>
    <t>Typo fixed (removed extra 0 after decimal point)</t>
  </si>
  <si>
    <t>Max Current (Amps) [LBNL Design]</t>
  </si>
  <si>
    <t>Max Voltage (V)  [LBNL Design], 4 poles in series</t>
  </si>
  <si>
    <t>Max Power (W) [LBNL Design]</t>
  </si>
  <si>
    <t>WG76L2500</t>
  </si>
  <si>
    <t>Max Current (Amps) [CESR-c Design]</t>
  </si>
  <si>
    <t>Standardization Current (Amps)</t>
  </si>
  <si>
    <t>PDR</t>
  </si>
  <si>
    <t>Standardization Voltage (Volts)</t>
  </si>
  <si>
    <t>Wiggler Standardizing Current (Amps)</t>
  </si>
  <si>
    <t>Reference Radius (m)</t>
  </si>
  <si>
    <t>Reference Radius (m) - Transverse</t>
  </si>
  <si>
    <t>DTC v1</t>
  </si>
  <si>
    <t>DTC Arc Quad</t>
  </si>
  <si>
    <t>DTC Straight Quads</t>
  </si>
  <si>
    <t>DTC 1</t>
  </si>
  <si>
    <t>Q30L300</t>
  </si>
  <si>
    <t>Q30L300V2,3,4</t>
  </si>
  <si>
    <t>Exceeds magnet design specifications</t>
  </si>
  <si>
    <t>Arc Dipole</t>
  </si>
  <si>
    <t>Chicane Dipole</t>
  </si>
  <si>
    <t>D60L1000</t>
  </si>
  <si>
    <t>D60L3000 [JINR DESIGN PARAMS]</t>
  </si>
  <si>
    <t>Max Current (Amps)</t>
  </si>
  <si>
    <t>Max Voltage (V)</t>
  </si>
  <si>
    <t>Max Power (W)</t>
  </si>
  <si>
    <t>Bend Radius (m)</t>
  </si>
  <si>
    <t>Matching Dipole</t>
  </si>
  <si>
    <t>D60L2000</t>
  </si>
  <si>
    <t>DTC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</si>
</sst>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E+00"/>
    <numFmt numFmtId="166" formatCode="0.000"/>
    <numFmt numFmtId="167" formatCode="0.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u/>
      <sz val="10"/>
      <color theme="11"/>
      <name val="Arial"/>
    </font>
    <font>
      <b/>
      <i/>
      <sz val="1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1" fontId="1" fillId="0" borderId="0" xfId="0" applyNumberFormat="1" applyFont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/>
    <xf numFmtId="165" fontId="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11" fontId="1" fillId="0" borderId="0" xfId="0" applyNumberFormat="1" applyFont="1" applyAlignment="1">
      <alignment horizontal="left" wrapText="1"/>
    </xf>
    <xf numFmtId="11" fontId="0" fillId="0" borderId="0" xfId="0" applyNumberFormat="1" applyAlignment="1">
      <alignment horizontal="left" wrapText="1"/>
    </xf>
    <xf numFmtId="11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wrapText="1"/>
    </xf>
    <xf numFmtId="165" fontId="1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165" fontId="0" fillId="0" borderId="0" xfId="0" applyNumberFormat="1" applyAlignment="1">
      <alignment wrapText="1"/>
    </xf>
    <xf numFmtId="165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wrapText="1"/>
    </xf>
    <xf numFmtId="0" fontId="5" fillId="0" borderId="0" xfId="1" applyAlignment="1" applyProtection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1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0" borderId="0" xfId="0" applyNumberFormat="1"/>
    <xf numFmtId="11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1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/>
    <xf numFmtId="166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left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150" zoomScaleNormal="150" zoomScalePageLayoutView="150" workbookViewId="0">
      <selection activeCell="C23" sqref="C23"/>
    </sheetView>
    <sheetView workbookViewId="1"/>
  </sheetViews>
  <sheetFormatPr baseColWidth="10" defaultColWidth="10.6640625" defaultRowHeight="12" x14ac:dyDescent="0"/>
  <cols>
    <col min="1" max="1" width="45.6640625" style="5" customWidth="1"/>
    <col min="2" max="2" width="28.6640625" style="3" customWidth="1"/>
    <col min="3" max="4" width="28.6640625" style="1" customWidth="1"/>
    <col min="5" max="5" width="44.6640625" customWidth="1"/>
    <col min="6" max="7" width="14.6640625" style="1" customWidth="1"/>
    <col min="8" max="8" width="14.6640625" style="2" customWidth="1"/>
    <col min="9" max="10" width="14.6640625" style="1" customWidth="1"/>
    <col min="11" max="11" width="18.6640625" style="1" customWidth="1"/>
    <col min="12" max="24" width="14.6640625" style="1" customWidth="1"/>
    <col min="25" max="27" width="10.6640625" style="1" customWidth="1"/>
  </cols>
  <sheetData>
    <row r="1" spans="1:27">
      <c r="A1" s="5" t="s">
        <v>8</v>
      </c>
    </row>
    <row r="2" spans="1:27">
      <c r="A2" s="5" t="s">
        <v>7</v>
      </c>
      <c r="B2" s="3" t="s">
        <v>157</v>
      </c>
    </row>
    <row r="3" spans="1:27">
      <c r="A3" s="5" t="s">
        <v>26</v>
      </c>
      <c r="B3" s="3" t="s">
        <v>27</v>
      </c>
      <c r="C3" s="1" t="s">
        <v>28</v>
      </c>
      <c r="D3" s="1" t="s">
        <v>28</v>
      </c>
    </row>
    <row r="4" spans="1:27">
      <c r="B4" s="3" t="s">
        <v>29</v>
      </c>
      <c r="C4" s="1" t="s">
        <v>30</v>
      </c>
      <c r="D4" s="1" t="s">
        <v>30</v>
      </c>
    </row>
    <row r="5" spans="1:27">
      <c r="B5" s="3" t="s">
        <v>31</v>
      </c>
      <c r="C5" s="1" t="s">
        <v>32</v>
      </c>
      <c r="D5" s="1" t="s">
        <v>32</v>
      </c>
    </row>
    <row r="6" spans="1:27">
      <c r="M6" s="53" t="s">
        <v>17</v>
      </c>
      <c r="N6" s="53"/>
      <c r="O6" s="53"/>
      <c r="P6" s="53"/>
      <c r="Q6" s="53"/>
      <c r="R6" s="53"/>
      <c r="S6" s="53" t="s">
        <v>22</v>
      </c>
      <c r="T6" s="53"/>
      <c r="U6" s="53"/>
      <c r="V6" s="53"/>
      <c r="W6" s="53"/>
      <c r="X6" s="53"/>
    </row>
    <row r="7" spans="1:27" s="4" customFormat="1">
      <c r="A7" s="5" t="s">
        <v>35</v>
      </c>
      <c r="B7" s="7">
        <v>1</v>
      </c>
      <c r="C7" s="5">
        <v>2</v>
      </c>
      <c r="D7" s="5">
        <v>2</v>
      </c>
      <c r="E7" s="4" t="s">
        <v>37</v>
      </c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>
      <c r="A8" s="5" t="s">
        <v>9</v>
      </c>
      <c r="B8" s="3" t="s">
        <v>10</v>
      </c>
      <c r="C8" s="3" t="s">
        <v>10</v>
      </c>
      <c r="D8" s="3" t="s">
        <v>10</v>
      </c>
    </row>
    <row r="9" spans="1:27">
      <c r="A9" s="5" t="s">
        <v>23</v>
      </c>
      <c r="B9" s="3" t="s">
        <v>5</v>
      </c>
      <c r="C9" s="3" t="s">
        <v>6</v>
      </c>
      <c r="D9" s="3" t="s">
        <v>6</v>
      </c>
    </row>
    <row r="10" spans="1:27">
      <c r="A10" s="5" t="s">
        <v>36</v>
      </c>
      <c r="B10" s="3" t="s">
        <v>147</v>
      </c>
      <c r="C10" s="1" t="s">
        <v>155</v>
      </c>
      <c r="D10" s="1" t="s">
        <v>148</v>
      </c>
      <c r="E10" t="s">
        <v>38</v>
      </c>
    </row>
    <row r="11" spans="1:27">
      <c r="A11" s="5" t="s">
        <v>11</v>
      </c>
      <c r="B11" s="3" t="s">
        <v>12</v>
      </c>
      <c r="C11" s="3" t="s">
        <v>12</v>
      </c>
      <c r="D11" s="3" t="s">
        <v>12</v>
      </c>
    </row>
    <row r="12" spans="1:27">
      <c r="A12" s="5" t="s">
        <v>58</v>
      </c>
      <c r="B12" s="3">
        <v>150</v>
      </c>
      <c r="C12" s="3">
        <v>8</v>
      </c>
      <c r="D12" s="3">
        <v>28</v>
      </c>
    </row>
    <row r="13" spans="1:27">
      <c r="A13" s="5" t="s">
        <v>34</v>
      </c>
      <c r="B13" s="3" t="s">
        <v>39</v>
      </c>
      <c r="C13" s="3" t="s">
        <v>156</v>
      </c>
      <c r="D13" s="3" t="s">
        <v>149</v>
      </c>
    </row>
    <row r="14" spans="1:27">
      <c r="A14" s="5" t="s">
        <v>13</v>
      </c>
      <c r="B14" s="3">
        <v>4.1099999999999998E-2</v>
      </c>
      <c r="C14" s="54">
        <v>2.4082699999999999E-2</v>
      </c>
      <c r="D14" s="1">
        <v>1.6060000000000001E-2</v>
      </c>
      <c r="E14" t="s">
        <v>128</v>
      </c>
    </row>
    <row r="15" spans="1:27">
      <c r="A15" s="5" t="s">
        <v>33</v>
      </c>
      <c r="B15" s="3">
        <f>1.1*B14</f>
        <v>4.521E-2</v>
      </c>
      <c r="C15" s="1">
        <f>1.1*C14</f>
        <v>2.6490969999999999E-2</v>
      </c>
      <c r="D15" s="1">
        <f>1.1*D14</f>
        <v>1.7666000000000005E-2</v>
      </c>
      <c r="E15" t="s">
        <v>128</v>
      </c>
    </row>
    <row r="16" spans="1:27">
      <c r="A16" s="6" t="s">
        <v>16</v>
      </c>
      <c r="B16" s="2">
        <v>3</v>
      </c>
      <c r="C16" s="2">
        <v>2</v>
      </c>
      <c r="D16" s="2">
        <v>1</v>
      </c>
    </row>
    <row r="17" spans="1:27">
      <c r="A17" s="5" t="s">
        <v>14</v>
      </c>
      <c r="B17" s="3">
        <v>3.5</v>
      </c>
      <c r="C17" s="1">
        <v>2.5</v>
      </c>
      <c r="D17" s="1">
        <v>1.5</v>
      </c>
    </row>
    <row r="18" spans="1:27">
      <c r="A18" s="5" t="s">
        <v>154</v>
      </c>
      <c r="B18" s="17">
        <f>B16/B14</f>
        <v>72.992700729927009</v>
      </c>
      <c r="C18" s="17">
        <f>C16/C14</f>
        <v>83.047166638292225</v>
      </c>
      <c r="D18" s="17">
        <f>D16/D14</f>
        <v>62.266500622664999</v>
      </c>
    </row>
    <row r="19" spans="1:27">
      <c r="A19" s="5" t="s">
        <v>4</v>
      </c>
      <c r="B19" s="52">
        <f>B18-SQRT(B18^2-(B16/2)^2)</f>
        <v>1.5414127527989763E-2</v>
      </c>
      <c r="C19" s="52">
        <f>C18-SQRT(C18^2-(C16/2)^2)</f>
        <v>6.0208932564336237E-3</v>
      </c>
      <c r="D19" s="52">
        <f>D18-SQRT(D18^2-(D16/2)^2)</f>
        <v>2.0075323623913732E-3</v>
      </c>
      <c r="E19">
        <v>3.9E-2</v>
      </c>
    </row>
    <row r="20" spans="1:27">
      <c r="A20" s="5" t="s">
        <v>24</v>
      </c>
      <c r="B20" s="3" t="s">
        <v>15</v>
      </c>
      <c r="C20" s="1" t="s">
        <v>15</v>
      </c>
      <c r="D20" s="1" t="s">
        <v>15</v>
      </c>
    </row>
    <row r="21" spans="1:27">
      <c r="A21" s="5" t="s">
        <v>25</v>
      </c>
      <c r="B21" s="3">
        <v>0.06</v>
      </c>
      <c r="C21" s="1">
        <v>0.06</v>
      </c>
      <c r="D21" s="1">
        <v>0.06</v>
      </c>
    </row>
    <row r="22" spans="1:27">
      <c r="A22" s="5" t="s">
        <v>40</v>
      </c>
      <c r="B22" s="52">
        <f>5/0.3/B18</f>
        <v>0.22833333333333333</v>
      </c>
      <c r="C22" s="52">
        <f>5/0.3/C18</f>
        <v>0.20068916666666667</v>
      </c>
      <c r="D22" s="52">
        <f>5/0.3/D18</f>
        <v>0.26766666666666672</v>
      </c>
    </row>
    <row r="23" spans="1:27">
      <c r="A23" s="5" t="s">
        <v>41</v>
      </c>
      <c r="B23" s="52">
        <f>1.1*B22</f>
        <v>0.2511666666666667</v>
      </c>
      <c r="C23" s="52">
        <f>1.1*C22</f>
        <v>0.22075808333333335</v>
      </c>
      <c r="D23" s="52">
        <f>1.1*D22</f>
        <v>0.29443333333333344</v>
      </c>
      <c r="E23" t="s">
        <v>54</v>
      </c>
    </row>
    <row r="24" spans="1:27">
      <c r="A24" s="48" t="s">
        <v>55</v>
      </c>
    </row>
    <row r="25" spans="1:27" s="14" customFormat="1">
      <c r="A25" s="49" t="s">
        <v>18</v>
      </c>
      <c r="B25" s="19">
        <v>3.0000000000000001E-5</v>
      </c>
      <c r="C25" s="19">
        <v>3.0000000000000001E-5</v>
      </c>
      <c r="D25" s="19">
        <v>3.0000000000000001E-5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14" customFormat="1">
      <c r="A26" s="49" t="s">
        <v>19</v>
      </c>
      <c r="B26" s="19">
        <v>3.0000000000000001E-5</v>
      </c>
      <c r="C26" s="19">
        <v>3.0000000000000001E-5</v>
      </c>
      <c r="D26" s="19">
        <v>3.0000000000000001E-5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4" customFormat="1">
      <c r="A27" s="49" t="s">
        <v>43</v>
      </c>
      <c r="B27" s="13" t="s">
        <v>42</v>
      </c>
      <c r="C27" s="13" t="s">
        <v>42</v>
      </c>
      <c r="D27" s="13" t="s">
        <v>42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14" customFormat="1">
      <c r="A28" s="49" t="s">
        <v>20</v>
      </c>
      <c r="B28" s="19">
        <v>2.9999999999999997E-4</v>
      </c>
      <c r="C28" s="19">
        <v>2.9999999999999997E-4</v>
      </c>
      <c r="D28" s="19">
        <v>2.9999999999999997E-4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14" customFormat="1">
      <c r="A29" s="49" t="s">
        <v>44</v>
      </c>
      <c r="B29" s="19">
        <v>2.9999999999999997E-4</v>
      </c>
      <c r="C29" s="19">
        <v>2.9999999999999997E-4</v>
      </c>
      <c r="D29" s="19">
        <v>2.9999999999999997E-4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14" customFormat="1">
      <c r="A30" s="49" t="s">
        <v>21</v>
      </c>
      <c r="B30" s="19">
        <v>2.9999999999999997E-4</v>
      </c>
      <c r="C30" s="19">
        <v>2.9999999999999997E-4</v>
      </c>
      <c r="D30" s="19">
        <v>2.9999999999999997E-4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>
      <c r="A31" s="5" t="s">
        <v>45</v>
      </c>
      <c r="B31" s="19">
        <v>2.0000000000000001E-4</v>
      </c>
      <c r="C31" s="19">
        <v>2.0000000000000001E-4</v>
      </c>
      <c r="D31" s="19">
        <v>2.0000000000000001E-4</v>
      </c>
    </row>
    <row r="32" spans="1:27">
      <c r="A32" s="5" t="s">
        <v>138</v>
      </c>
      <c r="B32" s="19">
        <v>0.02</v>
      </c>
      <c r="C32" s="19">
        <v>0.02</v>
      </c>
      <c r="D32" s="19">
        <v>0.02</v>
      </c>
    </row>
    <row r="33" spans="1:4">
      <c r="A33" s="5" t="s">
        <v>51</v>
      </c>
      <c r="B33" s="8" t="s">
        <v>42</v>
      </c>
      <c r="C33" s="8" t="s">
        <v>42</v>
      </c>
      <c r="D33" s="8" t="s">
        <v>42</v>
      </c>
    </row>
    <row r="34" spans="1:4">
      <c r="A34" s="5" t="s">
        <v>47</v>
      </c>
      <c r="B34" s="3" t="s">
        <v>48</v>
      </c>
      <c r="C34" s="1" t="s">
        <v>48</v>
      </c>
      <c r="D34" s="1" t="s">
        <v>48</v>
      </c>
    </row>
    <row r="35" spans="1:4">
      <c r="A35" s="5" t="s">
        <v>49</v>
      </c>
      <c r="B35" s="3" t="s">
        <v>50</v>
      </c>
      <c r="C35" s="1" t="s">
        <v>50</v>
      </c>
      <c r="D35" s="1" t="s">
        <v>50</v>
      </c>
    </row>
    <row r="36" spans="1:4">
      <c r="A36" s="5" t="s">
        <v>52</v>
      </c>
      <c r="B36" s="3" t="s">
        <v>53</v>
      </c>
      <c r="C36" s="1" t="s">
        <v>53</v>
      </c>
      <c r="D36" s="1" t="s">
        <v>53</v>
      </c>
    </row>
    <row r="39" spans="1:4">
      <c r="A39" s="39" t="s">
        <v>120</v>
      </c>
      <c r="B39" s="40" t="s">
        <v>150</v>
      </c>
      <c r="C39" s="39" t="s">
        <v>149</v>
      </c>
      <c r="D39" s="39" t="s">
        <v>149</v>
      </c>
    </row>
    <row r="40" spans="1:4">
      <c r="A40" s="39" t="s">
        <v>121</v>
      </c>
      <c r="B40" s="41"/>
      <c r="C40" s="43"/>
      <c r="D40" s="43"/>
    </row>
    <row r="41" spans="1:4">
      <c r="A41" s="39" t="s">
        <v>122</v>
      </c>
      <c r="B41" s="42">
        <v>0.16</v>
      </c>
      <c r="C41" s="42"/>
      <c r="D41" s="42"/>
    </row>
    <row r="42" spans="1:4">
      <c r="A42" s="39" t="s">
        <v>151</v>
      </c>
      <c r="B42" s="41">
        <v>520</v>
      </c>
      <c r="C42" s="43"/>
      <c r="D42" s="43"/>
    </row>
    <row r="43" spans="1:4">
      <c r="A43" s="39" t="s">
        <v>152</v>
      </c>
      <c r="B43" s="41">
        <v>8</v>
      </c>
      <c r="C43" s="43"/>
      <c r="D43" s="43"/>
    </row>
    <row r="44" spans="1:4">
      <c r="A44" s="39" t="s">
        <v>153</v>
      </c>
      <c r="B44" s="41">
        <v>4200</v>
      </c>
      <c r="C44" s="43"/>
      <c r="D44" s="43"/>
    </row>
    <row r="53" spans="7:7">
      <c r="G53" s="38"/>
    </row>
  </sheetData>
  <mergeCells count="2">
    <mergeCell ref="M6:R6"/>
    <mergeCell ref="S6:X6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zoomScale="150" zoomScaleNormal="150" zoomScalePageLayoutView="150" workbookViewId="0">
      <selection activeCell="B40" sqref="B40"/>
    </sheetView>
    <sheetView topLeftCell="A12" workbookViewId="1">
      <selection activeCell="A14" sqref="A14"/>
    </sheetView>
  </sheetViews>
  <sheetFormatPr baseColWidth="10" defaultColWidth="10.6640625" defaultRowHeight="12" x14ac:dyDescent="0"/>
  <cols>
    <col min="1" max="1" width="46.6640625" style="5" customWidth="1"/>
    <col min="2" max="3" width="30.6640625" style="3" customWidth="1"/>
    <col min="4" max="4" width="49" customWidth="1"/>
  </cols>
  <sheetData>
    <row r="1" spans="1:4">
      <c r="A1" s="5" t="s">
        <v>56</v>
      </c>
    </row>
    <row r="2" spans="1:4">
      <c r="A2" s="5" t="s">
        <v>7</v>
      </c>
      <c r="B2" s="3" t="s">
        <v>123</v>
      </c>
      <c r="C2" s="3" t="s">
        <v>123</v>
      </c>
    </row>
    <row r="3" spans="1:4">
      <c r="A3" s="5" t="s">
        <v>26</v>
      </c>
      <c r="B3" s="3" t="s">
        <v>27</v>
      </c>
      <c r="C3" s="3" t="s">
        <v>27</v>
      </c>
    </row>
    <row r="4" spans="1:4">
      <c r="B4" s="3" t="s">
        <v>135</v>
      </c>
      <c r="C4" s="3" t="s">
        <v>135</v>
      </c>
    </row>
    <row r="7" spans="1:4" s="4" customFormat="1">
      <c r="A7" s="5" t="s">
        <v>71</v>
      </c>
      <c r="B7" s="7" t="s">
        <v>143</v>
      </c>
      <c r="C7" s="7"/>
      <c r="D7" s="4" t="s">
        <v>37</v>
      </c>
    </row>
    <row r="8" spans="1:4">
      <c r="A8" s="5" t="s">
        <v>9</v>
      </c>
      <c r="B8" s="3" t="s">
        <v>10</v>
      </c>
      <c r="C8" s="3" t="s">
        <v>10</v>
      </c>
    </row>
    <row r="9" spans="1:4">
      <c r="A9" s="5" t="s">
        <v>23</v>
      </c>
    </row>
    <row r="10" spans="1:4">
      <c r="A10" s="5" t="s">
        <v>36</v>
      </c>
      <c r="B10" s="3" t="s">
        <v>141</v>
      </c>
      <c r="C10" s="3" t="s">
        <v>142</v>
      </c>
      <c r="D10" t="s">
        <v>38</v>
      </c>
    </row>
    <row r="11" spans="1:4">
      <c r="A11" s="5" t="s">
        <v>11</v>
      </c>
      <c r="B11" s="3" t="s">
        <v>0</v>
      </c>
      <c r="C11" s="3" t="s">
        <v>0</v>
      </c>
    </row>
    <row r="12" spans="1:4">
      <c r="A12" s="5" t="s">
        <v>58</v>
      </c>
      <c r="B12" s="3">
        <v>450</v>
      </c>
      <c r="C12" s="3">
        <v>211</v>
      </c>
    </row>
    <row r="13" spans="1:4">
      <c r="A13" s="5" t="s">
        <v>34</v>
      </c>
      <c r="B13" s="3" t="s">
        <v>144</v>
      </c>
      <c r="C13" s="3" t="s">
        <v>144</v>
      </c>
    </row>
    <row r="14" spans="1:4" s="11" customFormat="1">
      <c r="A14" s="9" t="s">
        <v>76</v>
      </c>
      <c r="B14" s="10">
        <f>0.6*0.6</f>
        <v>0.36</v>
      </c>
      <c r="C14" s="10">
        <f>0.55*0.3</f>
        <v>0.16500000000000001</v>
      </c>
    </row>
    <row r="15" spans="1:4">
      <c r="A15" s="5" t="s">
        <v>57</v>
      </c>
      <c r="B15" s="10">
        <f>B14*1.1</f>
        <v>0.39600000000000002</v>
      </c>
      <c r="C15" s="10">
        <f>C14*1.1</f>
        <v>0.18150000000000002</v>
      </c>
    </row>
    <row r="16" spans="1:4">
      <c r="A16" s="6" t="s">
        <v>16</v>
      </c>
      <c r="B16" s="2">
        <v>0.6</v>
      </c>
      <c r="C16" s="2">
        <v>0.3</v>
      </c>
    </row>
    <row r="17" spans="1:4">
      <c r="A17" s="5" t="s">
        <v>14</v>
      </c>
      <c r="B17" s="3">
        <v>0.6</v>
      </c>
      <c r="C17" s="3">
        <v>0.6</v>
      </c>
    </row>
    <row r="18" spans="1:4">
      <c r="A18" s="5" t="s">
        <v>24</v>
      </c>
      <c r="B18" s="3" t="s">
        <v>15</v>
      </c>
      <c r="C18" s="3" t="s">
        <v>15</v>
      </c>
    </row>
    <row r="19" spans="1:4">
      <c r="A19" s="5" t="s">
        <v>61</v>
      </c>
      <c r="B19" s="3">
        <v>0.03</v>
      </c>
      <c r="C19" s="3">
        <v>0.03</v>
      </c>
    </row>
    <row r="20" spans="1:4" s="11" customFormat="1">
      <c r="A20" s="9" t="s">
        <v>62</v>
      </c>
      <c r="B20" s="10">
        <f>ABS(B14)*5/0.2998/B16</f>
        <v>10.006671114076049</v>
      </c>
      <c r="C20" s="10">
        <f>ABS(C14)*5/0.2998/C16</f>
        <v>9.1727818545697133</v>
      </c>
    </row>
    <row r="21" spans="1:4" s="11" customFormat="1">
      <c r="A21" s="9" t="s">
        <v>40</v>
      </c>
      <c r="B21" s="10">
        <f>B20*B19</f>
        <v>0.30020013342228147</v>
      </c>
      <c r="C21" s="10">
        <f>C20*C19</f>
        <v>0.2751834556370914</v>
      </c>
    </row>
    <row r="22" spans="1:4">
      <c r="A22" s="5" t="s">
        <v>41</v>
      </c>
      <c r="B22" s="10">
        <f>1.1*MAX($B21:$C21)</f>
        <v>0.33022014676450961</v>
      </c>
      <c r="C22" s="10">
        <f>1.1*MAX($B21:$C21)</f>
        <v>0.33022014676450961</v>
      </c>
      <c r="D22" t="s">
        <v>65</v>
      </c>
    </row>
    <row r="23" spans="1:4">
      <c r="A23" s="48" t="s">
        <v>55</v>
      </c>
      <c r="D23" t="s">
        <v>60</v>
      </c>
    </row>
    <row r="24" spans="1:4" s="14" customFormat="1">
      <c r="A24" s="49" t="s">
        <v>18</v>
      </c>
      <c r="B24" s="19">
        <v>3.0000000000000001E-5</v>
      </c>
      <c r="C24" s="19">
        <v>3.0000000000000001E-5</v>
      </c>
    </row>
    <row r="25" spans="1:4" s="20" customFormat="1">
      <c r="A25" s="49" t="s">
        <v>19</v>
      </c>
      <c r="B25" s="19">
        <v>3.0000000000000001E-5</v>
      </c>
      <c r="C25" s="19">
        <v>3.0000000000000001E-5</v>
      </c>
    </row>
    <row r="26" spans="1:4" s="14" customFormat="1">
      <c r="A26" s="49" t="s">
        <v>43</v>
      </c>
      <c r="B26" s="13" t="s">
        <v>42</v>
      </c>
      <c r="C26" s="13" t="s">
        <v>42</v>
      </c>
    </row>
    <row r="27" spans="1:4" s="20" customFormat="1">
      <c r="A27" s="49" t="s">
        <v>66</v>
      </c>
      <c r="B27" s="19">
        <v>2.9999999999999997E-4</v>
      </c>
      <c r="C27" s="19">
        <v>2.9999999999999997E-4</v>
      </c>
      <c r="D27" s="20" t="s">
        <v>69</v>
      </c>
    </row>
    <row r="28" spans="1:4" s="20" customFormat="1">
      <c r="A28" s="49" t="s">
        <v>67</v>
      </c>
      <c r="B28" s="19">
        <v>2.9999999999999997E-4</v>
      </c>
      <c r="C28" s="19">
        <v>2.9999999999999997E-4</v>
      </c>
      <c r="D28" s="20" t="s">
        <v>69</v>
      </c>
    </row>
    <row r="29" spans="1:4" s="20" customFormat="1">
      <c r="A29" s="49" t="s">
        <v>68</v>
      </c>
      <c r="B29" s="19">
        <v>2.9999999999999997E-4</v>
      </c>
      <c r="C29" s="19">
        <v>2.9999999999999997E-4</v>
      </c>
      <c r="D29" s="20" t="s">
        <v>69</v>
      </c>
    </row>
    <row r="30" spans="1:4">
      <c r="A30" s="5" t="s">
        <v>45</v>
      </c>
      <c r="B30" s="19">
        <v>2.0000000000000001E-4</v>
      </c>
      <c r="C30" s="19">
        <v>2.0000000000000001E-4</v>
      </c>
    </row>
    <row r="31" spans="1:4">
      <c r="A31" s="5" t="s">
        <v>138</v>
      </c>
      <c r="B31" s="19">
        <v>0.02</v>
      </c>
      <c r="C31" s="19">
        <v>0.02</v>
      </c>
    </row>
    <row r="32" spans="1:4">
      <c r="A32" s="5" t="s">
        <v>47</v>
      </c>
      <c r="B32" s="3" t="s">
        <v>48</v>
      </c>
      <c r="C32" s="3" t="s">
        <v>48</v>
      </c>
    </row>
    <row r="33" spans="1:6">
      <c r="A33" s="5" t="s">
        <v>49</v>
      </c>
      <c r="B33" s="3" t="s">
        <v>50</v>
      </c>
      <c r="C33" s="3" t="s">
        <v>50</v>
      </c>
    </row>
    <row r="34" spans="1:6">
      <c r="A34" s="5" t="s">
        <v>63</v>
      </c>
      <c r="B34" s="3" t="s">
        <v>59</v>
      </c>
      <c r="C34" s="3" t="s">
        <v>59</v>
      </c>
      <c r="D34" s="1"/>
    </row>
    <row r="35" spans="1:6" s="46" customFormat="1">
      <c r="A35" s="6" t="s">
        <v>134</v>
      </c>
      <c r="B35" s="2">
        <f>1.1*(B$21/$B$40)*$B$41</f>
        <v>84.88053068242678</v>
      </c>
      <c r="C35" s="2">
        <f>1.1*(C$21/$B$40)*$B$41</f>
        <v>77.807153125557903</v>
      </c>
      <c r="D35" s="2"/>
      <c r="E35"/>
      <c r="F35"/>
    </row>
    <row r="36" spans="1:6" s="46" customFormat="1">
      <c r="A36" s="6" t="s">
        <v>136</v>
      </c>
      <c r="B36" s="2">
        <f>1.1*(B$21/$B$40)*$B$42</f>
        <v>8.0595887643662874</v>
      </c>
      <c r="C36" s="2">
        <f>1.1*(C$21/$B$40)*$B$42</f>
        <v>7.3879563673357662</v>
      </c>
      <c r="E36"/>
      <c r="F36"/>
    </row>
    <row r="38" spans="1:6">
      <c r="A38" s="39" t="s">
        <v>120</v>
      </c>
      <c r="B38" s="39" t="s">
        <v>145</v>
      </c>
      <c r="C38"/>
    </row>
    <row r="39" spans="1:6">
      <c r="A39" s="39" t="s">
        <v>121</v>
      </c>
      <c r="B39" s="43">
        <f>B12+C12</f>
        <v>661</v>
      </c>
      <c r="C39"/>
    </row>
    <row r="40" spans="1:6">
      <c r="A40" s="39" t="s">
        <v>122</v>
      </c>
      <c r="B40" s="42">
        <f>0.568</f>
        <v>0.56799999999999995</v>
      </c>
      <c r="C40"/>
    </row>
    <row r="41" spans="1:6">
      <c r="A41" s="39" t="s">
        <v>129</v>
      </c>
      <c r="B41" s="43">
        <v>146</v>
      </c>
      <c r="C41"/>
    </row>
    <row r="42" spans="1:6">
      <c r="A42" s="39" t="s">
        <v>130</v>
      </c>
      <c r="B42" s="45">
        <f>B43/B41</f>
        <v>13.863013698630137</v>
      </c>
      <c r="C42"/>
    </row>
    <row r="43" spans="1:6">
      <c r="A43" s="39" t="s">
        <v>131</v>
      </c>
      <c r="B43" s="43">
        <v>2024</v>
      </c>
      <c r="C43"/>
    </row>
  </sheetData>
  <phoneticPr fontId="2" type="noConversion"/>
  <pageMargins left="0.75" right="0.75" top="1" bottom="1" header="0.5" footer="0.5"/>
  <pageSetup paperSize="3" orientation="landscape" verticalDpi="0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48" sqref="C48"/>
    </sheetView>
    <sheetView tabSelected="1" topLeftCell="A11" workbookViewId="1">
      <selection activeCell="F20" sqref="F20"/>
    </sheetView>
  </sheetViews>
  <sheetFormatPr baseColWidth="10" defaultColWidth="10.6640625" defaultRowHeight="12" x14ac:dyDescent="0"/>
  <cols>
    <col min="1" max="1" width="45" style="5" customWidth="1"/>
    <col min="2" max="2" width="28.6640625" style="3" customWidth="1"/>
    <col min="3" max="3" width="49" customWidth="1"/>
  </cols>
  <sheetData>
    <row r="1" spans="1:3">
      <c r="A1" s="5" t="s">
        <v>70</v>
      </c>
    </row>
    <row r="2" spans="1:3">
      <c r="A2" s="5" t="s">
        <v>7</v>
      </c>
      <c r="B2" s="3" t="s">
        <v>140</v>
      </c>
    </row>
    <row r="3" spans="1:3">
      <c r="A3" s="5" t="s">
        <v>26</v>
      </c>
      <c r="B3" s="3" t="s">
        <v>27</v>
      </c>
    </row>
    <row r="4" spans="1:3">
      <c r="B4" s="3" t="s">
        <v>29</v>
      </c>
    </row>
    <row r="5" spans="1:3">
      <c r="B5" s="3" t="s">
        <v>31</v>
      </c>
    </row>
    <row r="7" spans="1:3" s="4" customFormat="1">
      <c r="A7" s="5" t="s">
        <v>72</v>
      </c>
      <c r="B7" s="7">
        <v>1</v>
      </c>
      <c r="C7" s="4" t="s">
        <v>37</v>
      </c>
    </row>
    <row r="8" spans="1:3">
      <c r="A8" s="5" t="s">
        <v>9</v>
      </c>
      <c r="B8" s="3" t="s">
        <v>10</v>
      </c>
    </row>
    <row r="9" spans="1:3">
      <c r="A9" s="5" t="s">
        <v>23</v>
      </c>
      <c r="B9" s="3" t="s">
        <v>73</v>
      </c>
    </row>
    <row r="10" spans="1:3">
      <c r="A10" s="5" t="s">
        <v>36</v>
      </c>
      <c r="B10" s="3" t="s">
        <v>2</v>
      </c>
    </row>
    <row r="11" spans="1:3">
      <c r="A11" s="5" t="s">
        <v>11</v>
      </c>
      <c r="B11" s="3" t="s">
        <v>1</v>
      </c>
    </row>
    <row r="12" spans="1:3">
      <c r="A12" s="5" t="s">
        <v>58</v>
      </c>
      <c r="B12" s="3">
        <v>600</v>
      </c>
    </row>
    <row r="13" spans="1:3">
      <c r="A13" s="5" t="s">
        <v>34</v>
      </c>
      <c r="B13" s="3" t="s">
        <v>74</v>
      </c>
    </row>
    <row r="14" spans="1:3" s="11" customFormat="1">
      <c r="A14" s="9" t="s">
        <v>77</v>
      </c>
      <c r="B14" s="10">
        <f>0.3*4.34</f>
        <v>1.3019999999999998</v>
      </c>
    </row>
    <row r="15" spans="1:3">
      <c r="A15" s="5" t="s">
        <v>75</v>
      </c>
      <c r="B15" s="10">
        <f>1.1*MAX(B14)</f>
        <v>1.4321999999999999</v>
      </c>
    </row>
    <row r="16" spans="1:3" s="18" customFormat="1">
      <c r="A16" s="16" t="s">
        <v>16</v>
      </c>
      <c r="B16" s="17">
        <v>0.3</v>
      </c>
    </row>
    <row r="17" spans="1:3" s="18" customFormat="1">
      <c r="A17" s="16" t="s">
        <v>14</v>
      </c>
      <c r="B17" s="17">
        <v>0.45</v>
      </c>
    </row>
    <row r="18" spans="1:3">
      <c r="A18" s="5" t="s">
        <v>24</v>
      </c>
      <c r="B18" s="3" t="s">
        <v>15</v>
      </c>
    </row>
    <row r="19" spans="1:3">
      <c r="A19" s="5" t="s">
        <v>61</v>
      </c>
      <c r="B19" s="3">
        <v>0.03</v>
      </c>
    </row>
    <row r="20" spans="1:3" s="11" customFormat="1">
      <c r="A20" s="9" t="s">
        <v>40</v>
      </c>
      <c r="B20" s="10">
        <f>16.68*B19^2*ABS(B14)/B16/2</f>
        <v>3.2576040000000001E-2</v>
      </c>
      <c r="C20" s="11" t="s">
        <v>79</v>
      </c>
    </row>
    <row r="21" spans="1:3">
      <c r="A21" s="5" t="s">
        <v>41</v>
      </c>
      <c r="B21" s="10">
        <f>1.1*B20</f>
        <v>3.5833644000000005E-2</v>
      </c>
      <c r="C21" t="s">
        <v>78</v>
      </c>
    </row>
    <row r="22" spans="1:3">
      <c r="A22" s="48" t="s">
        <v>55</v>
      </c>
      <c r="C22" t="s">
        <v>60</v>
      </c>
    </row>
    <row r="23" spans="1:3" s="20" customFormat="1">
      <c r="A23" s="49" t="s">
        <v>18</v>
      </c>
      <c r="B23" s="19">
        <v>3.0000000000000001E-5</v>
      </c>
    </row>
    <row r="24" spans="1:3" s="20" customFormat="1">
      <c r="A24" s="49" t="s">
        <v>19</v>
      </c>
      <c r="B24" s="19">
        <v>3.0000000000000001E-5</v>
      </c>
    </row>
    <row r="25" spans="1:3" s="14" customFormat="1">
      <c r="A25" s="49" t="s">
        <v>43</v>
      </c>
      <c r="B25" s="13" t="s">
        <v>42</v>
      </c>
    </row>
    <row r="26" spans="1:3" s="20" customFormat="1">
      <c r="A26" s="49" t="s">
        <v>66</v>
      </c>
      <c r="B26" s="19">
        <v>2.9999999999999997E-4</v>
      </c>
      <c r="C26" s="20" t="s">
        <v>69</v>
      </c>
    </row>
    <row r="27" spans="1:3" s="20" customFormat="1">
      <c r="A27" s="49" t="s">
        <v>67</v>
      </c>
      <c r="B27" s="19">
        <v>2.9999999999999997E-4</v>
      </c>
      <c r="C27" s="20" t="s">
        <v>69</v>
      </c>
    </row>
    <row r="28" spans="1:3" s="20" customFormat="1">
      <c r="A28" s="49" t="s">
        <v>68</v>
      </c>
      <c r="B28" s="19">
        <v>2.9999999999999997E-4</v>
      </c>
      <c r="C28" s="20" t="s">
        <v>69</v>
      </c>
    </row>
    <row r="29" spans="1:3">
      <c r="A29" s="5" t="s">
        <v>45</v>
      </c>
      <c r="B29" s="47">
        <v>2E-3</v>
      </c>
    </row>
    <row r="30" spans="1:3">
      <c r="A30" s="5" t="s">
        <v>138</v>
      </c>
      <c r="B30" s="47">
        <v>0.02</v>
      </c>
    </row>
    <row r="31" spans="1:3">
      <c r="A31" s="5" t="s">
        <v>47</v>
      </c>
      <c r="B31" s="3" t="s">
        <v>48</v>
      </c>
    </row>
    <row r="32" spans="1:3">
      <c r="A32" s="5" t="s">
        <v>49</v>
      </c>
      <c r="B32" s="3" t="s">
        <v>50</v>
      </c>
    </row>
    <row r="33" spans="1:3">
      <c r="A33" s="5" t="s">
        <v>63</v>
      </c>
      <c r="B33" s="3" t="s">
        <v>59</v>
      </c>
      <c r="C33" s="1" t="s">
        <v>64</v>
      </c>
    </row>
    <row r="34" spans="1:3" s="46" customFormat="1">
      <c r="A34" s="6" t="s">
        <v>134</v>
      </c>
      <c r="B34" s="50">
        <f>1.1*(B$21/$B$40)*$B$41</f>
        <v>35.475307560000005</v>
      </c>
      <c r="C34" s="51" t="s">
        <v>146</v>
      </c>
    </row>
    <row r="35" spans="1:3" s="46" customFormat="1">
      <c r="A35" s="6" t="s">
        <v>136</v>
      </c>
      <c r="B35" s="50">
        <f>1.1*(B$21/$B$40)*$B$42</f>
        <v>2.6113768065000005</v>
      </c>
      <c r="C35" s="51" t="s">
        <v>146</v>
      </c>
    </row>
    <row r="38" spans="1:3">
      <c r="A38" s="39" t="s">
        <v>120</v>
      </c>
      <c r="B38" s="40" t="s">
        <v>74</v>
      </c>
    </row>
    <row r="39" spans="1:3">
      <c r="A39" s="39" t="s">
        <v>121</v>
      </c>
      <c r="B39" s="41">
        <f>SUM(B12:B12)</f>
        <v>600</v>
      </c>
    </row>
    <row r="40" spans="1:3">
      <c r="A40" s="39" t="s">
        <v>122</v>
      </c>
      <c r="B40" s="42">
        <f>0.008</f>
        <v>8.0000000000000002E-3</v>
      </c>
    </row>
    <row r="41" spans="1:3">
      <c r="A41" s="39" t="s">
        <v>129</v>
      </c>
      <c r="B41" s="41">
        <v>7.2</v>
      </c>
    </row>
    <row r="42" spans="1:3">
      <c r="A42" s="39" t="s">
        <v>130</v>
      </c>
      <c r="B42" s="41">
        <v>0.53</v>
      </c>
    </row>
    <row r="43" spans="1:3">
      <c r="A43" s="39" t="s">
        <v>131</v>
      </c>
      <c r="B43" s="41">
        <v>3.8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27" sqref="B27"/>
    </sheetView>
    <sheetView workbookViewId="1"/>
  </sheetViews>
  <sheetFormatPr baseColWidth="10" defaultColWidth="10.6640625" defaultRowHeight="12" x14ac:dyDescent="0"/>
  <cols>
    <col min="1" max="1" width="36.6640625" style="5" customWidth="1"/>
    <col min="2" max="2" width="28.6640625" style="3" customWidth="1"/>
    <col min="3" max="5" width="28.6640625" style="1" customWidth="1"/>
    <col min="6" max="6" width="49" customWidth="1"/>
  </cols>
  <sheetData>
    <row r="1" spans="1:5">
      <c r="A1" s="5" t="s">
        <v>80</v>
      </c>
    </row>
    <row r="2" spans="1:5">
      <c r="A2" s="5" t="s">
        <v>7</v>
      </c>
      <c r="B2" s="3" t="s">
        <v>123</v>
      </c>
    </row>
    <row r="3" spans="1:5">
      <c r="A3" s="5" t="s">
        <v>26</v>
      </c>
      <c r="B3" s="3" t="s">
        <v>27</v>
      </c>
      <c r="C3" s="1" t="s">
        <v>28</v>
      </c>
      <c r="D3" s="1" t="s">
        <v>28</v>
      </c>
      <c r="E3" s="1" t="s">
        <v>28</v>
      </c>
    </row>
    <row r="4" spans="1:5">
      <c r="B4" s="3" t="s">
        <v>29</v>
      </c>
      <c r="C4" s="1" t="s">
        <v>30</v>
      </c>
      <c r="D4" s="1" t="s">
        <v>30</v>
      </c>
      <c r="E4" s="1" t="s">
        <v>30</v>
      </c>
    </row>
    <row r="5" spans="1:5">
      <c r="B5" s="3" t="s">
        <v>31</v>
      </c>
      <c r="C5" s="1" t="s">
        <v>32</v>
      </c>
      <c r="D5" s="1" t="s">
        <v>32</v>
      </c>
      <c r="E5" s="1" t="s">
        <v>32</v>
      </c>
    </row>
    <row r="7" spans="1:5" s="4" customFormat="1">
      <c r="A7" s="5" t="s">
        <v>81</v>
      </c>
      <c r="B7" s="7">
        <v>1</v>
      </c>
      <c r="C7" s="4" t="s">
        <v>37</v>
      </c>
    </row>
    <row r="8" spans="1:5">
      <c r="A8" s="5" t="s">
        <v>9</v>
      </c>
      <c r="B8" s="3" t="s">
        <v>10</v>
      </c>
      <c r="C8"/>
      <c r="D8"/>
      <c r="E8"/>
    </row>
    <row r="9" spans="1:5">
      <c r="A9" s="5" t="s">
        <v>23</v>
      </c>
      <c r="B9" s="3" t="s">
        <v>82</v>
      </c>
      <c r="C9"/>
      <c r="D9"/>
      <c r="E9"/>
    </row>
    <row r="10" spans="1:5">
      <c r="A10" s="5" t="s">
        <v>36</v>
      </c>
      <c r="B10" s="3" t="s">
        <v>3</v>
      </c>
      <c r="C10" t="s">
        <v>118</v>
      </c>
      <c r="D10"/>
      <c r="E10"/>
    </row>
    <row r="11" spans="1:5">
      <c r="A11" s="5" t="s">
        <v>11</v>
      </c>
      <c r="B11" s="3" t="s">
        <v>83</v>
      </c>
      <c r="C11"/>
      <c r="D11"/>
      <c r="E11"/>
    </row>
    <row r="12" spans="1:5">
      <c r="A12" s="5" t="s">
        <v>58</v>
      </c>
      <c r="B12" s="3">
        <v>80</v>
      </c>
      <c r="C12"/>
      <c r="D12"/>
      <c r="E12"/>
    </row>
    <row r="13" spans="1:5">
      <c r="A13" s="5" t="s">
        <v>34</v>
      </c>
      <c r="B13" s="3" t="s">
        <v>132</v>
      </c>
      <c r="C13"/>
      <c r="D13"/>
      <c r="E13"/>
    </row>
    <row r="14" spans="1:5" s="11" customFormat="1">
      <c r="A14" s="9" t="s">
        <v>84</v>
      </c>
      <c r="B14" s="10">
        <v>1.67</v>
      </c>
    </row>
    <row r="15" spans="1:5">
      <c r="A15" s="5" t="s">
        <v>85</v>
      </c>
      <c r="B15" s="3">
        <v>0.4</v>
      </c>
      <c r="C15"/>
      <c r="D15"/>
      <c r="E15"/>
    </row>
    <row r="16" spans="1:5" s="18" customFormat="1">
      <c r="A16" s="16" t="s">
        <v>16</v>
      </c>
      <c r="B16" s="17" t="s">
        <v>86</v>
      </c>
    </row>
    <row r="17" spans="1:5" s="18" customFormat="1">
      <c r="A17" s="16" t="s">
        <v>14</v>
      </c>
      <c r="B17" s="17" t="s">
        <v>87</v>
      </c>
    </row>
    <row r="18" spans="1:5">
      <c r="A18" s="5" t="s">
        <v>24</v>
      </c>
      <c r="B18" s="3" t="s">
        <v>15</v>
      </c>
      <c r="C18"/>
      <c r="D18"/>
      <c r="E18"/>
    </row>
    <row r="19" spans="1:5">
      <c r="A19" s="5" t="s">
        <v>55</v>
      </c>
      <c r="C19"/>
      <c r="D19"/>
      <c r="E19"/>
    </row>
    <row r="20" spans="1:5" s="14" customFormat="1">
      <c r="A20" s="12" t="s">
        <v>18</v>
      </c>
      <c r="B20" s="19">
        <v>3.0000000000000001E-5</v>
      </c>
    </row>
    <row r="21" spans="1:5" s="14" customFormat="1">
      <c r="A21" s="12" t="s">
        <v>19</v>
      </c>
      <c r="B21" s="19">
        <v>3.0000000000000001E-5</v>
      </c>
    </row>
    <row r="22" spans="1:5" s="14" customFormat="1">
      <c r="A22" s="12" t="s">
        <v>43</v>
      </c>
      <c r="B22" s="13" t="s">
        <v>42</v>
      </c>
    </row>
    <row r="23" spans="1:5" s="14" customFormat="1">
      <c r="A23" s="12" t="s">
        <v>66</v>
      </c>
      <c r="B23" s="19">
        <v>2.9999999999999997E-4</v>
      </c>
    </row>
    <row r="24" spans="1:5" s="14" customFormat="1">
      <c r="A24" s="12" t="s">
        <v>67</v>
      </c>
      <c r="B24" s="19">
        <v>2.9999999999999997E-4</v>
      </c>
    </row>
    <row r="25" spans="1:5" s="14" customFormat="1">
      <c r="A25" s="12" t="s">
        <v>68</v>
      </c>
      <c r="B25" s="19">
        <v>2.9999999999999997E-4</v>
      </c>
    </row>
    <row r="26" spans="1:5" s="14" customFormat="1">
      <c r="A26" s="5" t="s">
        <v>45</v>
      </c>
      <c r="B26" s="19">
        <v>3.0000000000000001E-3</v>
      </c>
    </row>
    <row r="27" spans="1:5" s="14" customFormat="1">
      <c r="A27" s="5" t="s">
        <v>139</v>
      </c>
      <c r="B27" s="19">
        <v>0.02</v>
      </c>
    </row>
    <row r="28" spans="1:5">
      <c r="A28" s="5" t="s">
        <v>47</v>
      </c>
      <c r="B28" s="3" t="s">
        <v>48</v>
      </c>
      <c r="C28"/>
      <c r="D28"/>
      <c r="E28"/>
    </row>
    <row r="29" spans="1:5">
      <c r="A29" s="5" t="s">
        <v>49</v>
      </c>
      <c r="B29" s="3" t="s">
        <v>50</v>
      </c>
      <c r="C29"/>
      <c r="D29"/>
      <c r="E29"/>
    </row>
    <row r="30" spans="1:5">
      <c r="A30" s="5" t="s">
        <v>63</v>
      </c>
      <c r="B30" s="3" t="s">
        <v>59</v>
      </c>
      <c r="D30"/>
      <c r="E30"/>
    </row>
    <row r="33" spans="1:2">
      <c r="A33" s="39" t="s">
        <v>120</v>
      </c>
      <c r="B33" s="40" t="s">
        <v>132</v>
      </c>
    </row>
    <row r="34" spans="1:2">
      <c r="A34" s="39" t="s">
        <v>121</v>
      </c>
      <c r="B34" s="41">
        <v>80</v>
      </c>
    </row>
    <row r="35" spans="1:2">
      <c r="A35" s="39" t="s">
        <v>122</v>
      </c>
      <c r="B35" s="44">
        <v>2.1</v>
      </c>
    </row>
    <row r="36" spans="1:2">
      <c r="A36" s="39" t="s">
        <v>133</v>
      </c>
      <c r="B36" s="41">
        <v>141</v>
      </c>
    </row>
    <row r="37" spans="1:2">
      <c r="A37" s="39" t="s">
        <v>137</v>
      </c>
      <c r="B37" s="41">
        <v>118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22" sqref="B22"/>
    </sheetView>
    <sheetView workbookViewId="1"/>
  </sheetViews>
  <sheetFormatPr baseColWidth="10" defaultColWidth="10.6640625" defaultRowHeight="12" x14ac:dyDescent="0"/>
  <cols>
    <col min="1" max="1" width="36.6640625" style="21" customWidth="1"/>
    <col min="2" max="2" width="28.6640625" style="22" customWidth="1"/>
    <col min="3" max="5" width="28.6640625" style="23" customWidth="1"/>
    <col min="6" max="6" width="49" style="24" customWidth="1"/>
    <col min="7" max="16384" width="10.6640625" style="24"/>
  </cols>
  <sheetData>
    <row r="1" spans="1:5">
      <c r="A1" s="21" t="s">
        <v>88</v>
      </c>
    </row>
    <row r="2" spans="1:5">
      <c r="A2" s="21" t="s">
        <v>7</v>
      </c>
      <c r="B2" s="22" t="s">
        <v>123</v>
      </c>
    </row>
    <row r="3" spans="1:5">
      <c r="A3" s="21" t="s">
        <v>26</v>
      </c>
      <c r="B3" s="22" t="s">
        <v>27</v>
      </c>
      <c r="C3" s="23" t="s">
        <v>28</v>
      </c>
      <c r="D3" s="23" t="s">
        <v>28</v>
      </c>
      <c r="E3" s="23" t="s">
        <v>28</v>
      </c>
    </row>
    <row r="4" spans="1:5">
      <c r="B4" s="22" t="s">
        <v>29</v>
      </c>
      <c r="C4" s="23" t="s">
        <v>30</v>
      </c>
      <c r="D4" s="23" t="s">
        <v>30</v>
      </c>
      <c r="E4" s="23" t="s">
        <v>30</v>
      </c>
    </row>
    <row r="5" spans="1:5">
      <c r="B5" s="22" t="s">
        <v>31</v>
      </c>
      <c r="C5" s="23" t="s">
        <v>32</v>
      </c>
      <c r="D5" s="23" t="s">
        <v>32</v>
      </c>
      <c r="E5" s="23" t="s">
        <v>32</v>
      </c>
    </row>
    <row r="7" spans="1:5" s="26" customFormat="1">
      <c r="A7" s="21" t="s">
        <v>89</v>
      </c>
      <c r="B7" s="25">
        <v>1</v>
      </c>
      <c r="C7" s="25">
        <v>2</v>
      </c>
      <c r="D7" s="25">
        <v>3</v>
      </c>
      <c r="E7" s="26" t="s">
        <v>37</v>
      </c>
    </row>
    <row r="8" spans="1:5">
      <c r="A8" s="21" t="s">
        <v>9</v>
      </c>
      <c r="B8" s="22" t="s">
        <v>10</v>
      </c>
      <c r="C8" s="22" t="s">
        <v>10</v>
      </c>
      <c r="D8" s="22" t="s">
        <v>10</v>
      </c>
      <c r="E8" s="24"/>
    </row>
    <row r="9" spans="1:5">
      <c r="A9" s="21" t="s">
        <v>23</v>
      </c>
      <c r="B9" s="22" t="s">
        <v>91</v>
      </c>
      <c r="C9" s="22" t="s">
        <v>92</v>
      </c>
      <c r="D9" s="22" t="s">
        <v>94</v>
      </c>
      <c r="E9" s="24"/>
    </row>
    <row r="10" spans="1:5">
      <c r="A10" s="21" t="s">
        <v>36</v>
      </c>
      <c r="B10" s="22" t="s">
        <v>42</v>
      </c>
      <c r="C10" s="23" t="s">
        <v>42</v>
      </c>
      <c r="D10" s="23" t="s">
        <v>42</v>
      </c>
      <c r="E10" s="24"/>
    </row>
    <row r="11" spans="1:5">
      <c r="A11" s="21" t="s">
        <v>11</v>
      </c>
      <c r="B11" s="22" t="s">
        <v>90</v>
      </c>
      <c r="C11" s="22" t="s">
        <v>93</v>
      </c>
      <c r="D11" s="22" t="s">
        <v>95</v>
      </c>
      <c r="E11" s="22" t="s">
        <v>119</v>
      </c>
    </row>
    <row r="12" spans="1:5">
      <c r="A12" s="21" t="s">
        <v>58</v>
      </c>
      <c r="B12" s="22">
        <v>150</v>
      </c>
      <c r="C12" s="22">
        <v>150</v>
      </c>
      <c r="D12" s="22">
        <v>240</v>
      </c>
      <c r="E12" s="24"/>
    </row>
    <row r="13" spans="1:5">
      <c r="A13" s="21" t="s">
        <v>34</v>
      </c>
      <c r="B13" s="22" t="s">
        <v>124</v>
      </c>
      <c r="C13" s="22" t="s">
        <v>124</v>
      </c>
      <c r="D13" s="22" t="s">
        <v>125</v>
      </c>
      <c r="E13" s="24"/>
    </row>
    <row r="14" spans="1:5" s="29" customFormat="1">
      <c r="A14" s="27" t="s">
        <v>96</v>
      </c>
      <c r="B14" s="28">
        <v>0</v>
      </c>
      <c r="C14" s="28">
        <v>0</v>
      </c>
      <c r="D14" s="28">
        <v>0</v>
      </c>
    </row>
    <row r="15" spans="1:5">
      <c r="A15" s="21" t="s">
        <v>99</v>
      </c>
      <c r="B15" s="22">
        <v>2E-3</v>
      </c>
      <c r="C15" s="23">
        <v>2E-3</v>
      </c>
      <c r="D15" s="28">
        <v>3.3000000000000002E-2</v>
      </c>
      <c r="E15" s="24"/>
    </row>
    <row r="16" spans="1:5" s="32" customFormat="1">
      <c r="A16" s="30" t="s">
        <v>16</v>
      </c>
      <c r="B16" s="31">
        <v>0.25</v>
      </c>
      <c r="C16" s="31">
        <v>0.25</v>
      </c>
      <c r="D16" s="31">
        <v>0.25</v>
      </c>
    </row>
    <row r="17" spans="1:5" s="32" customFormat="1">
      <c r="A17" s="30" t="s">
        <v>14</v>
      </c>
      <c r="B17" s="31">
        <v>0.45</v>
      </c>
      <c r="C17" s="31">
        <v>0.45</v>
      </c>
      <c r="D17" s="31">
        <v>0.45</v>
      </c>
    </row>
    <row r="18" spans="1:5">
      <c r="A18" s="21" t="s">
        <v>24</v>
      </c>
      <c r="B18" s="22" t="s">
        <v>15</v>
      </c>
      <c r="C18" s="23" t="s">
        <v>15</v>
      </c>
      <c r="D18" s="23" t="s">
        <v>15</v>
      </c>
      <c r="E18" s="24"/>
    </row>
    <row r="19" spans="1:5">
      <c r="A19" s="21" t="s">
        <v>61</v>
      </c>
      <c r="B19" s="22" t="s">
        <v>97</v>
      </c>
      <c r="C19" s="23" t="s">
        <v>97</v>
      </c>
      <c r="D19" s="23">
        <v>0.03</v>
      </c>
      <c r="E19" s="24"/>
    </row>
    <row r="20" spans="1:5">
      <c r="A20" s="21" t="s">
        <v>126</v>
      </c>
      <c r="D20" s="28">
        <f>ABS(D15)*5/0.2998/D16</f>
        <v>2.2014676450967312</v>
      </c>
      <c r="E20" s="24"/>
    </row>
    <row r="21" spans="1:5" s="29" customFormat="1">
      <c r="A21" s="27" t="s">
        <v>40</v>
      </c>
      <c r="B21" s="28">
        <v>0</v>
      </c>
      <c r="C21" s="28">
        <v>0</v>
      </c>
      <c r="D21" s="28">
        <f>ABS(B14)*5/0.2998/B16</f>
        <v>0</v>
      </c>
    </row>
    <row r="22" spans="1:5" ht="36">
      <c r="A22" s="21" t="s">
        <v>41</v>
      </c>
      <c r="B22" s="28">
        <f>B15*5/0.2998/B16</f>
        <v>0.13342228152101401</v>
      </c>
      <c r="C22" s="28">
        <f>C15*5/0.2998/C16</f>
        <v>0.13342228152101401</v>
      </c>
      <c r="D22" s="28">
        <f>D20*D19</f>
        <v>6.6044029352901934E-2</v>
      </c>
      <c r="E22" s="24" t="s">
        <v>127</v>
      </c>
    </row>
    <row r="23" spans="1:5">
      <c r="A23" s="21" t="s">
        <v>55</v>
      </c>
      <c r="E23" s="24"/>
    </row>
    <row r="24" spans="1:5" s="35" customFormat="1">
      <c r="A24" s="33" t="s">
        <v>18</v>
      </c>
      <c r="B24" s="36">
        <v>2.9999999999999997E-4</v>
      </c>
      <c r="C24" s="36">
        <v>2.9999999999999997E-4</v>
      </c>
      <c r="D24" s="36">
        <v>2.9999999999999997E-4</v>
      </c>
    </row>
    <row r="25" spans="1:5" s="35" customFormat="1">
      <c r="A25" s="33" t="s">
        <v>19</v>
      </c>
      <c r="B25" s="36">
        <v>2.9999999999999997E-4</v>
      </c>
      <c r="C25" s="36">
        <v>2.9999999999999997E-4</v>
      </c>
      <c r="D25" s="36">
        <v>2.9999999999999997E-4</v>
      </c>
    </row>
    <row r="26" spans="1:5" s="37" customFormat="1">
      <c r="A26" s="33" t="s">
        <v>43</v>
      </c>
      <c r="B26" s="34" t="s">
        <v>42</v>
      </c>
      <c r="C26" s="34" t="s">
        <v>42</v>
      </c>
      <c r="D26" s="34" t="s">
        <v>42</v>
      </c>
    </row>
    <row r="27" spans="1:5" s="35" customFormat="1">
      <c r="A27" s="33" t="s">
        <v>66</v>
      </c>
      <c r="B27" s="36">
        <v>5.0000000000000001E-4</v>
      </c>
      <c r="C27" s="36">
        <v>5.0000000000000001E-4</v>
      </c>
      <c r="D27" s="36">
        <v>5.0000000000000001E-4</v>
      </c>
    </row>
    <row r="28" spans="1:5" s="35" customFormat="1">
      <c r="A28" s="33" t="s">
        <v>67</v>
      </c>
      <c r="B28" s="36">
        <v>5.0000000000000001E-4</v>
      </c>
      <c r="C28" s="36">
        <v>5.0000000000000001E-4</v>
      </c>
      <c r="D28" s="36">
        <v>5.0000000000000001E-4</v>
      </c>
    </row>
    <row r="29" spans="1:5" s="35" customFormat="1">
      <c r="A29" s="33" t="s">
        <v>68</v>
      </c>
      <c r="B29" s="36">
        <v>5.0000000000000001E-4</v>
      </c>
      <c r="C29" s="36">
        <v>5.0000000000000001E-4</v>
      </c>
      <c r="D29" s="36">
        <v>5.0000000000000001E-4</v>
      </c>
    </row>
    <row r="30" spans="1:5">
      <c r="A30" s="21" t="s">
        <v>45</v>
      </c>
      <c r="B30" s="36">
        <v>5.0000000000000001E-3</v>
      </c>
      <c r="C30" s="36">
        <v>5.0000000000000001E-3</v>
      </c>
      <c r="D30" s="36">
        <v>3.0000000000000001E-3</v>
      </c>
      <c r="E30" s="24"/>
    </row>
    <row r="31" spans="1:5">
      <c r="A31" s="21" t="s">
        <v>138</v>
      </c>
      <c r="B31" s="36">
        <v>0.02</v>
      </c>
      <c r="C31" s="36">
        <v>0.02</v>
      </c>
      <c r="D31" s="36">
        <v>0.02</v>
      </c>
      <c r="E31" s="24"/>
    </row>
    <row r="32" spans="1:5">
      <c r="A32" s="21" t="s">
        <v>47</v>
      </c>
      <c r="B32" s="22" t="s">
        <v>48</v>
      </c>
      <c r="C32" s="23" t="s">
        <v>48</v>
      </c>
      <c r="D32" s="23" t="s">
        <v>48</v>
      </c>
      <c r="E32" s="24"/>
    </row>
    <row r="33" spans="1:5">
      <c r="A33" s="21" t="s">
        <v>49</v>
      </c>
      <c r="B33" s="22" t="s">
        <v>98</v>
      </c>
      <c r="C33" s="23" t="s">
        <v>98</v>
      </c>
      <c r="D33" s="23" t="s">
        <v>98</v>
      </c>
      <c r="E33" s="24"/>
    </row>
    <row r="34" spans="1:5">
      <c r="A34" s="21" t="s">
        <v>63</v>
      </c>
      <c r="B34" s="22" t="s">
        <v>59</v>
      </c>
      <c r="C34" s="23" t="s">
        <v>59</v>
      </c>
      <c r="D34" s="23" t="s">
        <v>59</v>
      </c>
    </row>
  </sheetData>
  <phoneticPr fontId="2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2" sqref="C2"/>
    </sheetView>
    <sheetView workbookViewId="1"/>
  </sheetViews>
  <sheetFormatPr baseColWidth="10" defaultColWidth="10.6640625" defaultRowHeight="12" x14ac:dyDescent="0"/>
  <cols>
    <col min="1" max="1" width="36.6640625" style="5" customWidth="1"/>
    <col min="2" max="2" width="28.6640625" style="3" customWidth="1"/>
    <col min="3" max="5" width="28.6640625" style="1" customWidth="1"/>
    <col min="6" max="6" width="49" customWidth="1"/>
  </cols>
  <sheetData>
    <row r="1" spans="1:5">
      <c r="A1" s="5" t="s">
        <v>100</v>
      </c>
    </row>
    <row r="2" spans="1:5">
      <c r="A2" s="5" t="s">
        <v>7</v>
      </c>
      <c r="B2" s="3" t="s">
        <v>123</v>
      </c>
    </row>
    <row r="3" spans="1:5">
      <c r="A3" s="5" t="s">
        <v>26</v>
      </c>
      <c r="B3" s="3" t="s">
        <v>27</v>
      </c>
      <c r="C3" s="1" t="s">
        <v>28</v>
      </c>
      <c r="D3" s="1" t="s">
        <v>28</v>
      </c>
      <c r="E3" s="1" t="s">
        <v>28</v>
      </c>
    </row>
    <row r="4" spans="1:5">
      <c r="B4" s="3" t="s">
        <v>29</v>
      </c>
      <c r="C4" s="1" t="s">
        <v>30</v>
      </c>
      <c r="D4" s="1" t="s">
        <v>30</v>
      </c>
      <c r="E4" s="1" t="s">
        <v>30</v>
      </c>
    </row>
    <row r="5" spans="1:5">
      <c r="B5" s="3" t="s">
        <v>31</v>
      </c>
      <c r="C5" s="1" t="s">
        <v>32</v>
      </c>
      <c r="D5" s="1" t="s">
        <v>32</v>
      </c>
      <c r="E5" s="1" t="s">
        <v>32</v>
      </c>
    </row>
    <row r="7" spans="1:5" s="4" customFormat="1">
      <c r="A7" s="5" t="s">
        <v>101</v>
      </c>
      <c r="B7" s="7">
        <v>1</v>
      </c>
      <c r="C7" s="7">
        <v>2</v>
      </c>
      <c r="D7" s="4" t="s">
        <v>105</v>
      </c>
    </row>
    <row r="8" spans="1:5">
      <c r="A8" s="5" t="s">
        <v>9</v>
      </c>
      <c r="B8" s="3" t="s">
        <v>10</v>
      </c>
      <c r="C8" s="3" t="s">
        <v>10</v>
      </c>
      <c r="D8"/>
      <c r="E8"/>
    </row>
    <row r="9" spans="1:5">
      <c r="A9" s="5" t="s">
        <v>23</v>
      </c>
      <c r="B9" s="3" t="s">
        <v>102</v>
      </c>
      <c r="C9" s="3" t="s">
        <v>106</v>
      </c>
      <c r="D9"/>
      <c r="E9"/>
    </row>
    <row r="10" spans="1:5">
      <c r="A10" s="5" t="s">
        <v>36</v>
      </c>
      <c r="B10" s="3" t="s">
        <v>104</v>
      </c>
      <c r="C10" s="3" t="s">
        <v>107</v>
      </c>
      <c r="D10"/>
      <c r="E10"/>
    </row>
    <row r="11" spans="1:5">
      <c r="A11" s="5" t="s">
        <v>11</v>
      </c>
      <c r="B11" s="3" t="s">
        <v>90</v>
      </c>
      <c r="C11" s="3" t="s">
        <v>90</v>
      </c>
      <c r="D11"/>
      <c r="E11"/>
    </row>
    <row r="12" spans="1:5">
      <c r="A12" s="5" t="s">
        <v>58</v>
      </c>
      <c r="B12" s="3">
        <v>41</v>
      </c>
      <c r="C12" s="3">
        <v>23</v>
      </c>
      <c r="D12"/>
      <c r="E12"/>
    </row>
    <row r="13" spans="1:5">
      <c r="A13" s="5" t="s">
        <v>34</v>
      </c>
      <c r="B13" s="3" t="s">
        <v>42</v>
      </c>
      <c r="C13" s="3" t="s">
        <v>42</v>
      </c>
      <c r="D13"/>
      <c r="E13"/>
    </row>
    <row r="14" spans="1:5" s="11" customFormat="1">
      <c r="A14" s="9" t="s">
        <v>108</v>
      </c>
      <c r="B14" s="10">
        <v>4.0000000000000003E-5</v>
      </c>
      <c r="C14" s="10">
        <v>-4.0000000000000003E-5</v>
      </c>
    </row>
    <row r="15" spans="1:5" s="18" customFormat="1">
      <c r="A15" s="16" t="s">
        <v>16</v>
      </c>
      <c r="B15" s="17">
        <v>0.3</v>
      </c>
      <c r="C15" s="17">
        <v>0.3</v>
      </c>
    </row>
    <row r="16" spans="1:5" s="18" customFormat="1">
      <c r="A16" s="16" t="s">
        <v>14</v>
      </c>
      <c r="B16" s="17">
        <v>0.4</v>
      </c>
      <c r="C16" s="17">
        <v>0.4</v>
      </c>
    </row>
    <row r="17" spans="1:5">
      <c r="A17" s="5" t="s">
        <v>24</v>
      </c>
      <c r="B17" s="3" t="s">
        <v>15</v>
      </c>
      <c r="C17" s="3" t="s">
        <v>15</v>
      </c>
      <c r="D17"/>
      <c r="E17"/>
    </row>
    <row r="18" spans="1:5">
      <c r="A18" s="5" t="s">
        <v>55</v>
      </c>
      <c r="C18" s="3"/>
      <c r="D18"/>
      <c r="E18"/>
    </row>
    <row r="19" spans="1:5" s="20" customFormat="1">
      <c r="A19" s="12" t="s">
        <v>18</v>
      </c>
      <c r="B19" s="13" t="s">
        <v>42</v>
      </c>
      <c r="C19" s="13" t="s">
        <v>42</v>
      </c>
    </row>
    <row r="20" spans="1:5" s="20" customFormat="1">
      <c r="A20" s="12" t="s">
        <v>19</v>
      </c>
      <c r="B20" s="13" t="s">
        <v>42</v>
      </c>
      <c r="C20" s="13" t="s">
        <v>42</v>
      </c>
    </row>
    <row r="21" spans="1:5" s="14" customFormat="1">
      <c r="A21" s="12" t="s">
        <v>43</v>
      </c>
      <c r="B21" s="13" t="s">
        <v>42</v>
      </c>
      <c r="C21" s="13" t="s">
        <v>42</v>
      </c>
    </row>
    <row r="22" spans="1:5" s="20" customFormat="1">
      <c r="A22" s="12" t="s">
        <v>66</v>
      </c>
      <c r="B22" s="13" t="s">
        <v>42</v>
      </c>
      <c r="C22" s="13" t="s">
        <v>42</v>
      </c>
    </row>
    <row r="23" spans="1:5" s="20" customFormat="1">
      <c r="A23" s="12" t="s">
        <v>67</v>
      </c>
      <c r="B23" s="13" t="s">
        <v>42</v>
      </c>
      <c r="C23" s="13" t="s">
        <v>42</v>
      </c>
    </row>
    <row r="24" spans="1:5" s="20" customFormat="1">
      <c r="A24" s="12" t="s">
        <v>68</v>
      </c>
      <c r="B24" s="13" t="s">
        <v>42</v>
      </c>
      <c r="C24" s="13" t="s">
        <v>42</v>
      </c>
    </row>
    <row r="25" spans="1:5">
      <c r="A25" s="5" t="s">
        <v>45</v>
      </c>
      <c r="B25" s="8" t="s">
        <v>46</v>
      </c>
      <c r="C25" s="8" t="s">
        <v>46</v>
      </c>
      <c r="D25"/>
      <c r="E25"/>
    </row>
    <row r="26" spans="1:5">
      <c r="A26" s="5" t="s">
        <v>47</v>
      </c>
      <c r="B26" s="3" t="s">
        <v>103</v>
      </c>
      <c r="C26" s="3" t="s">
        <v>103</v>
      </c>
      <c r="D26"/>
      <c r="E26"/>
    </row>
    <row r="27" spans="1:5">
      <c r="A27" s="5" t="s">
        <v>49</v>
      </c>
      <c r="B27" s="3" t="s">
        <v>50</v>
      </c>
      <c r="C27" s="3" t="s">
        <v>50</v>
      </c>
      <c r="D27"/>
      <c r="E27"/>
    </row>
    <row r="28" spans="1:5">
      <c r="A28" s="5" t="s">
        <v>63</v>
      </c>
      <c r="B28" s="3" t="s">
        <v>59</v>
      </c>
      <c r="C28" s="3" t="s">
        <v>59</v>
      </c>
      <c r="D28"/>
      <c r="E28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" sqref="C2"/>
    </sheetView>
    <sheetView workbookViewId="1"/>
  </sheetViews>
  <sheetFormatPr baseColWidth="10" defaultColWidth="10.6640625" defaultRowHeight="12" x14ac:dyDescent="0"/>
  <cols>
    <col min="1" max="1" width="36.6640625" style="5" customWidth="1"/>
    <col min="2" max="2" width="28.6640625" style="3" customWidth="1"/>
    <col min="3" max="5" width="28.6640625" style="1" customWidth="1"/>
    <col min="6" max="6" width="49" customWidth="1"/>
  </cols>
  <sheetData>
    <row r="1" spans="1:6">
      <c r="A1" s="5" t="s">
        <v>109</v>
      </c>
    </row>
    <row r="2" spans="1:6">
      <c r="A2" s="5" t="s">
        <v>7</v>
      </c>
      <c r="B2" s="3" t="s">
        <v>123</v>
      </c>
    </row>
    <row r="3" spans="1:6">
      <c r="A3" s="5" t="s">
        <v>26</v>
      </c>
      <c r="B3" s="3" t="s">
        <v>27</v>
      </c>
      <c r="C3" s="1" t="s">
        <v>28</v>
      </c>
      <c r="D3" s="1" t="s">
        <v>28</v>
      </c>
      <c r="E3" s="1" t="s">
        <v>28</v>
      </c>
    </row>
    <row r="4" spans="1:6">
      <c r="B4" s="3" t="s">
        <v>29</v>
      </c>
      <c r="C4" s="1" t="s">
        <v>30</v>
      </c>
      <c r="D4" s="1" t="s">
        <v>30</v>
      </c>
      <c r="E4" s="1" t="s">
        <v>30</v>
      </c>
    </row>
    <row r="5" spans="1:6">
      <c r="B5" s="3" t="s">
        <v>31</v>
      </c>
      <c r="C5" s="1" t="s">
        <v>32</v>
      </c>
      <c r="D5" s="1" t="s">
        <v>32</v>
      </c>
      <c r="E5" s="1" t="s">
        <v>32</v>
      </c>
    </row>
    <row r="7" spans="1:6" s="4" customFormat="1">
      <c r="A7" s="5" t="s">
        <v>101</v>
      </c>
      <c r="B7" s="7">
        <v>1</v>
      </c>
      <c r="C7" s="7">
        <v>2</v>
      </c>
      <c r="D7" s="7">
        <v>3</v>
      </c>
      <c r="E7" s="7">
        <v>4</v>
      </c>
      <c r="F7" s="4" t="s">
        <v>105</v>
      </c>
    </row>
    <row r="8" spans="1:6">
      <c r="A8" s="5" t="s">
        <v>9</v>
      </c>
      <c r="B8" s="3" t="s">
        <v>10</v>
      </c>
      <c r="C8" s="3" t="s">
        <v>10</v>
      </c>
      <c r="D8" s="3" t="s">
        <v>10</v>
      </c>
      <c r="E8" s="3" t="s">
        <v>10</v>
      </c>
    </row>
    <row r="9" spans="1:6">
      <c r="A9" s="5" t="s">
        <v>23</v>
      </c>
      <c r="B9" s="3" t="s">
        <v>110</v>
      </c>
      <c r="C9" s="3" t="s">
        <v>111</v>
      </c>
      <c r="D9" s="3" t="s">
        <v>112</v>
      </c>
      <c r="E9" s="3" t="s">
        <v>113</v>
      </c>
    </row>
    <row r="10" spans="1:6">
      <c r="A10" s="5" t="s">
        <v>36</v>
      </c>
      <c r="B10" s="3" t="s">
        <v>114</v>
      </c>
      <c r="C10" s="3" t="s">
        <v>115</v>
      </c>
      <c r="D10" s="3" t="s">
        <v>116</v>
      </c>
      <c r="E10" s="3" t="s">
        <v>117</v>
      </c>
    </row>
    <row r="11" spans="1:6">
      <c r="A11" s="5" t="s">
        <v>11</v>
      </c>
      <c r="B11" s="3" t="s">
        <v>90</v>
      </c>
      <c r="C11" s="3" t="s">
        <v>90</v>
      </c>
      <c r="D11" s="3" t="s">
        <v>90</v>
      </c>
      <c r="E11" s="3" t="s">
        <v>90</v>
      </c>
    </row>
    <row r="12" spans="1:6">
      <c r="A12" s="5" t="s">
        <v>58</v>
      </c>
      <c r="B12" s="3">
        <v>1</v>
      </c>
      <c r="C12" s="3">
        <v>1</v>
      </c>
      <c r="D12" s="3">
        <v>1</v>
      </c>
      <c r="E12" s="3">
        <v>1</v>
      </c>
    </row>
    <row r="13" spans="1:6">
      <c r="A13" s="5" t="s">
        <v>34</v>
      </c>
      <c r="B13" s="3" t="s">
        <v>42</v>
      </c>
      <c r="C13" s="3" t="s">
        <v>42</v>
      </c>
      <c r="D13" s="3" t="s">
        <v>42</v>
      </c>
      <c r="E13" s="3" t="s">
        <v>42</v>
      </c>
    </row>
    <row r="14" spans="1:6" s="11" customFormat="1">
      <c r="A14" s="9" t="s">
        <v>108</v>
      </c>
      <c r="B14" s="10">
        <v>4.36E-2</v>
      </c>
      <c r="C14" s="10">
        <v>6.4500000000000002E-2</v>
      </c>
      <c r="D14" s="10">
        <v>4.36E-2</v>
      </c>
      <c r="E14" s="10">
        <v>6.4500000000000002E-2</v>
      </c>
    </row>
    <row r="15" spans="1:6" s="18" customFormat="1">
      <c r="A15" s="16" t="s">
        <v>16</v>
      </c>
      <c r="B15" s="17">
        <v>1</v>
      </c>
      <c r="C15" s="17">
        <v>1</v>
      </c>
      <c r="D15" s="17">
        <v>1</v>
      </c>
      <c r="E15" s="17">
        <v>1</v>
      </c>
    </row>
    <row r="16" spans="1:6" s="18" customFormat="1">
      <c r="A16" s="16" t="s">
        <v>14</v>
      </c>
      <c r="B16" s="17">
        <v>1.5</v>
      </c>
      <c r="C16" s="17">
        <v>1.5</v>
      </c>
      <c r="D16" s="17">
        <v>1.5</v>
      </c>
      <c r="E16" s="17">
        <v>1.5</v>
      </c>
    </row>
    <row r="17" spans="1:5">
      <c r="A17" s="5" t="s">
        <v>24</v>
      </c>
      <c r="B17" s="3" t="s">
        <v>15</v>
      </c>
      <c r="C17" s="3" t="s">
        <v>15</v>
      </c>
      <c r="D17" s="3" t="s">
        <v>15</v>
      </c>
      <c r="E17" s="3" t="s">
        <v>15</v>
      </c>
    </row>
    <row r="18" spans="1:5">
      <c r="A18" s="5" t="s">
        <v>55</v>
      </c>
      <c r="C18" s="3"/>
      <c r="D18" s="3"/>
      <c r="E18" s="3"/>
    </row>
    <row r="19" spans="1:5" s="20" customFormat="1">
      <c r="A19" s="12" t="s">
        <v>18</v>
      </c>
      <c r="B19" s="13" t="s">
        <v>42</v>
      </c>
      <c r="C19" s="13" t="s">
        <v>42</v>
      </c>
      <c r="D19" s="13" t="s">
        <v>42</v>
      </c>
      <c r="E19" s="13" t="s">
        <v>42</v>
      </c>
    </row>
    <row r="20" spans="1:5" s="20" customFormat="1">
      <c r="A20" s="12" t="s">
        <v>19</v>
      </c>
      <c r="B20" s="13" t="s">
        <v>42</v>
      </c>
      <c r="C20" s="13" t="s">
        <v>42</v>
      </c>
      <c r="D20" s="13" t="s">
        <v>42</v>
      </c>
      <c r="E20" s="13" t="s">
        <v>42</v>
      </c>
    </row>
    <row r="21" spans="1:5" s="14" customFormat="1">
      <c r="A21" s="12" t="s">
        <v>43</v>
      </c>
      <c r="B21" s="13" t="s">
        <v>42</v>
      </c>
      <c r="C21" s="13" t="s">
        <v>42</v>
      </c>
      <c r="D21" s="13" t="s">
        <v>42</v>
      </c>
      <c r="E21" s="13" t="s">
        <v>42</v>
      </c>
    </row>
    <row r="22" spans="1:5" s="20" customFormat="1">
      <c r="A22" s="12" t="s">
        <v>66</v>
      </c>
      <c r="B22" s="13" t="s">
        <v>42</v>
      </c>
      <c r="C22" s="13" t="s">
        <v>42</v>
      </c>
      <c r="D22" s="13" t="s">
        <v>42</v>
      </c>
      <c r="E22" s="13" t="s">
        <v>42</v>
      </c>
    </row>
    <row r="23" spans="1:5" s="20" customFormat="1">
      <c r="A23" s="12" t="s">
        <v>67</v>
      </c>
      <c r="B23" s="13" t="s">
        <v>42</v>
      </c>
      <c r="C23" s="13" t="s">
        <v>42</v>
      </c>
      <c r="D23" s="13" t="s">
        <v>42</v>
      </c>
      <c r="E23" s="13" t="s">
        <v>42</v>
      </c>
    </row>
    <row r="24" spans="1:5" s="20" customFormat="1">
      <c r="A24" s="12" t="s">
        <v>68</v>
      </c>
      <c r="B24" s="13" t="s">
        <v>42</v>
      </c>
      <c r="C24" s="13" t="s">
        <v>42</v>
      </c>
      <c r="D24" s="13" t="s">
        <v>42</v>
      </c>
      <c r="E24" s="13" t="s">
        <v>42</v>
      </c>
    </row>
    <row r="25" spans="1:5">
      <c r="A25" s="5" t="s">
        <v>45</v>
      </c>
      <c r="B25" s="8" t="s">
        <v>46</v>
      </c>
      <c r="C25" s="8" t="s">
        <v>46</v>
      </c>
      <c r="D25" s="8" t="s">
        <v>46</v>
      </c>
      <c r="E25" s="8" t="s">
        <v>46</v>
      </c>
    </row>
    <row r="26" spans="1:5">
      <c r="A26" s="5" t="s">
        <v>47</v>
      </c>
      <c r="B26" s="3" t="s">
        <v>103</v>
      </c>
      <c r="C26" s="3" t="s">
        <v>103</v>
      </c>
      <c r="D26" s="3" t="s">
        <v>103</v>
      </c>
      <c r="E26" s="3" t="s">
        <v>103</v>
      </c>
    </row>
    <row r="27" spans="1:5">
      <c r="A27" s="5" t="s">
        <v>49</v>
      </c>
      <c r="B27" s="3" t="s">
        <v>50</v>
      </c>
      <c r="C27" s="3" t="s">
        <v>50</v>
      </c>
      <c r="D27" s="3" t="s">
        <v>50</v>
      </c>
      <c r="E27" s="3" t="s">
        <v>50</v>
      </c>
    </row>
    <row r="28" spans="1:5">
      <c r="A28" s="5" t="s">
        <v>63</v>
      </c>
      <c r="B28" s="3" t="s">
        <v>59</v>
      </c>
      <c r="C28" s="3" t="s">
        <v>59</v>
      </c>
      <c r="D28" s="3" t="s">
        <v>59</v>
      </c>
      <c r="E28" s="3" t="s">
        <v>59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Dipole Summary</vt:lpstr>
      <vt:lpstr>Quadrupole Summary</vt:lpstr>
      <vt:lpstr>Sextupole Summary</vt:lpstr>
      <vt:lpstr>Wiggler Summary</vt:lpstr>
      <vt:lpstr>Corrector Summary</vt:lpstr>
      <vt:lpstr>Kicker Summary</vt:lpstr>
      <vt:lpstr>Septum Summary</vt:lpstr>
    </vt:vector>
  </TitlesOfParts>
  <Company>Cornell University LEPP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Mark A. Palmer</dc:creator>
  <cp:lastModifiedBy>Mark Palmer</cp:lastModifiedBy>
  <cp:lastPrinted>2006-10-11T23:45:45Z</cp:lastPrinted>
  <dcterms:created xsi:type="dcterms:W3CDTF">2006-05-07T01:28:06Z</dcterms:created>
  <dcterms:modified xsi:type="dcterms:W3CDTF">2012-02-17T00:11:18Z</dcterms:modified>
</cp:coreProperties>
</file>