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75" windowHeight="9360" activeTab="0"/>
  </bookViews>
  <sheets>
    <sheet name="980 us" sheetId="1" r:id="rId1"/>
    <sheet name="960 us" sheetId="2" r:id="rId2"/>
  </sheets>
  <definedNames>
    <definedName name="_xlnm.Print_Area" localSheetId="0">'980 us'!$A$1:$T$28</definedName>
  </definedNames>
  <calcPr fullCalcOnLoad="1"/>
</workbook>
</file>

<file path=xl/sharedStrings.xml><?xml version="1.0" encoding="utf-8"?>
<sst xmlns="http://schemas.openxmlformats.org/spreadsheetml/2006/main" count="70" uniqueCount="38">
  <si>
    <t>Ring harmonic number</t>
  </si>
  <si>
    <t>Total number of bunches</t>
  </si>
  <si>
    <t>Bunch population</t>
  </si>
  <si>
    <t>Extraction kicker interval</t>
  </si>
  <si>
    <t>DR RF buckets</t>
  </si>
  <si>
    <t>Linac bunch spacing</t>
  </si>
  <si>
    <t>Linac RF buckets</t>
  </si>
  <si>
    <t>Linac average current</t>
  </si>
  <si>
    <t>p</t>
  </si>
  <si>
    <t>f2</t>
  </si>
  <si>
    <t>g2</t>
  </si>
  <si>
    <t>f1</t>
  </si>
  <si>
    <t>g1</t>
  </si>
  <si>
    <t>Linac pulse length</t>
  </si>
  <si>
    <t>DR average current</t>
  </si>
  <si>
    <t>DR bunch spacing</t>
  </si>
  <si>
    <t>Pattern repetition factor</t>
  </si>
  <si>
    <t>Bunches per even-numbered minitrain</t>
  </si>
  <si>
    <t>Gaps per even-numbered minitrain</t>
  </si>
  <si>
    <t>Bunches per odd-numbered minitrain</t>
  </si>
  <si>
    <t>Gaps per odd-numbered minitrain</t>
  </si>
  <si>
    <t>Damping Rings Fill Pattern</t>
  </si>
  <si>
    <t>nanoseconds</t>
  </si>
  <si>
    <t>microseconds</t>
  </si>
  <si>
    <t>Derived Parameters</t>
  </si>
  <si>
    <t>milli-amps</t>
  </si>
  <si>
    <t>Average injected power</t>
  </si>
  <si>
    <t>kW</t>
  </si>
  <si>
    <t>Total population of damping ring</t>
  </si>
  <si>
    <t>Linac bunch spacing (buckets) mod 6</t>
  </si>
  <si>
    <t>Linac bunch spacing (buckets) mod 12</t>
  </si>
  <si>
    <t>Linac bunch spacing (buckets) mod 24</t>
  </si>
  <si>
    <t>DR circumference</t>
  </si>
  <si>
    <t>meters</t>
  </si>
  <si>
    <t>Nominal EDR Circumference</t>
  </si>
  <si>
    <t>RDR Circumference</t>
  </si>
  <si>
    <t>Alternative 1</t>
  </si>
  <si>
    <t>Alternative 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</si>
</sst>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9">
    <font>
      <sz val="10"/>
      <name val="Arial"/>
      <family val="0"/>
    </font>
    <font>
      <b/>
      <sz val="10"/>
      <color indexed="62"/>
      <name val="Arial"/>
      <family val="2"/>
    </font>
    <font>
      <b/>
      <sz val="10"/>
      <color indexed="16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2" borderId="0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11" fontId="0" fillId="0" borderId="2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4" borderId="0" xfId="0" applyFont="1" applyFill="1" applyBorder="1" applyAlignment="1">
      <alignment/>
    </xf>
    <xf numFmtId="1" fontId="6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workbookViewId="0" topLeftCell="A1">
      <selection activeCell="R2" sqref="R2"/>
    </sheetView>
  </sheetViews>
  <sheetFormatPr defaultColWidth="9.140625" defaultRowHeight="12.75"/>
  <cols>
    <col min="1" max="1" width="33.8515625" style="10" bestFit="1" customWidth="1"/>
    <col min="2" max="2" width="15.7109375" style="10" bestFit="1" customWidth="1"/>
    <col min="3" max="12" width="6.57421875" style="10" bestFit="1" customWidth="1"/>
    <col min="13" max="13" width="6.57421875" style="10" customWidth="1"/>
    <col min="14" max="15" width="6.57421875" style="10" bestFit="1" customWidth="1"/>
    <col min="16" max="16" width="6.57421875" style="10" customWidth="1"/>
    <col min="17" max="20" width="6.57421875" style="10" bestFit="1" customWidth="1"/>
    <col min="27" max="16384" width="9.140625" style="10" customWidth="1"/>
  </cols>
  <sheetData>
    <row r="1" spans="1:20" s="32" customFormat="1" ht="12.75">
      <c r="A1" s="36" t="s">
        <v>21</v>
      </c>
      <c r="B1" s="37"/>
      <c r="C1" s="66" t="s">
        <v>34</v>
      </c>
      <c r="D1" s="67"/>
      <c r="E1" s="67"/>
      <c r="F1" s="67"/>
      <c r="G1" s="67"/>
      <c r="H1" s="68"/>
      <c r="I1" s="69" t="s">
        <v>35</v>
      </c>
      <c r="J1" s="70"/>
      <c r="K1" s="70"/>
      <c r="L1" s="70"/>
      <c r="M1" s="71"/>
      <c r="N1" s="72" t="s">
        <v>36</v>
      </c>
      <c r="O1" s="73"/>
      <c r="P1" s="73"/>
      <c r="Q1" s="74"/>
      <c r="R1" s="76" t="s">
        <v>37</v>
      </c>
      <c r="S1" s="75"/>
      <c r="T1" s="75"/>
    </row>
    <row r="2" spans="1:20" ht="12.75">
      <c r="A2" s="9" t="s">
        <v>15</v>
      </c>
      <c r="B2" s="11" t="s">
        <v>4</v>
      </c>
      <c r="C2" s="61">
        <v>2</v>
      </c>
      <c r="D2" s="43">
        <v>2</v>
      </c>
      <c r="E2" s="43">
        <v>2</v>
      </c>
      <c r="F2" s="43">
        <v>2</v>
      </c>
      <c r="G2" s="43">
        <v>4</v>
      </c>
      <c r="H2" s="54">
        <v>4</v>
      </c>
      <c r="I2" s="41">
        <v>2</v>
      </c>
      <c r="J2" s="42">
        <v>2</v>
      </c>
      <c r="K2" s="42">
        <v>2</v>
      </c>
      <c r="L2" s="42">
        <v>3</v>
      </c>
      <c r="M2" s="43">
        <v>4</v>
      </c>
      <c r="N2" s="9">
        <v>2</v>
      </c>
      <c r="O2" s="10">
        <v>2</v>
      </c>
      <c r="P2" s="31">
        <v>4</v>
      </c>
      <c r="Q2" s="11">
        <v>4</v>
      </c>
      <c r="R2" s="43">
        <v>2</v>
      </c>
      <c r="S2" s="43">
        <v>4</v>
      </c>
      <c r="T2" s="43">
        <v>4</v>
      </c>
    </row>
    <row r="3" spans="1:20" ht="12.75">
      <c r="A3" s="9" t="s">
        <v>16</v>
      </c>
      <c r="B3" s="11" t="s">
        <v>8</v>
      </c>
      <c r="C3" s="61">
        <v>117</v>
      </c>
      <c r="D3" s="43">
        <v>90</v>
      </c>
      <c r="E3" s="43">
        <v>78</v>
      </c>
      <c r="F3" s="43">
        <v>65</v>
      </c>
      <c r="G3" s="43">
        <v>58</v>
      </c>
      <c r="H3" s="54">
        <v>32</v>
      </c>
      <c r="I3" s="41">
        <v>123</v>
      </c>
      <c r="J3" s="42">
        <v>118</v>
      </c>
      <c r="K3" s="42">
        <v>82</v>
      </c>
      <c r="L3" s="42">
        <v>71</v>
      </c>
      <c r="M3" s="43">
        <v>61</v>
      </c>
      <c r="N3" s="9">
        <v>119</v>
      </c>
      <c r="O3" s="10">
        <v>85</v>
      </c>
      <c r="P3" s="31">
        <v>59</v>
      </c>
      <c r="Q3" s="11">
        <v>42</v>
      </c>
      <c r="R3" s="43">
        <v>103</v>
      </c>
      <c r="S3" s="43">
        <v>70</v>
      </c>
      <c r="T3" s="43">
        <v>68</v>
      </c>
    </row>
    <row r="4" spans="1:20" ht="12.75">
      <c r="A4" s="9" t="s">
        <v>17</v>
      </c>
      <c r="B4" s="11" t="s">
        <v>9</v>
      </c>
      <c r="C4" s="61">
        <v>0</v>
      </c>
      <c r="D4" s="43">
        <v>0</v>
      </c>
      <c r="E4" s="43">
        <v>0</v>
      </c>
      <c r="F4" s="43">
        <v>0</v>
      </c>
      <c r="G4" s="43">
        <v>23</v>
      </c>
      <c r="H4" s="54">
        <v>23</v>
      </c>
      <c r="I4" s="41">
        <v>0</v>
      </c>
      <c r="J4" s="42">
        <v>0</v>
      </c>
      <c r="K4" s="42">
        <v>0</v>
      </c>
      <c r="L4" s="42">
        <v>22</v>
      </c>
      <c r="M4" s="43">
        <v>22</v>
      </c>
      <c r="N4" s="9">
        <v>0</v>
      </c>
      <c r="O4" s="10">
        <v>0</v>
      </c>
      <c r="P4" s="31">
        <v>23</v>
      </c>
      <c r="Q4" s="11">
        <v>23</v>
      </c>
      <c r="R4" s="43">
        <v>23</v>
      </c>
      <c r="S4" s="43">
        <v>0</v>
      </c>
      <c r="T4" s="43">
        <v>0</v>
      </c>
    </row>
    <row r="5" spans="1:20" ht="12.75">
      <c r="A5" s="9" t="s">
        <v>18</v>
      </c>
      <c r="B5" s="11" t="s">
        <v>10</v>
      </c>
      <c r="C5" s="61">
        <v>0</v>
      </c>
      <c r="D5" s="43">
        <v>0</v>
      </c>
      <c r="E5" s="43">
        <v>0</v>
      </c>
      <c r="F5" s="43">
        <v>0</v>
      </c>
      <c r="G5" s="43">
        <v>30</v>
      </c>
      <c r="H5" s="54">
        <v>126</v>
      </c>
      <c r="I5" s="41">
        <v>0</v>
      </c>
      <c r="J5" s="42">
        <v>0</v>
      </c>
      <c r="K5" s="42">
        <v>0</v>
      </c>
      <c r="L5" s="42">
        <v>37</v>
      </c>
      <c r="M5" s="43">
        <v>32</v>
      </c>
      <c r="N5" s="9">
        <v>0</v>
      </c>
      <c r="O5" s="10">
        <v>0</v>
      </c>
      <c r="P5" s="31">
        <v>30</v>
      </c>
      <c r="Q5" s="11">
        <v>78</v>
      </c>
      <c r="R5" s="43">
        <v>24</v>
      </c>
      <c r="S5" s="43">
        <v>0</v>
      </c>
      <c r="T5" s="43">
        <v>0</v>
      </c>
    </row>
    <row r="6" spans="1:20" ht="12.75">
      <c r="A6" s="9" t="s">
        <v>19</v>
      </c>
      <c r="B6" s="11" t="s">
        <v>11</v>
      </c>
      <c r="C6" s="61">
        <v>45</v>
      </c>
      <c r="D6" s="43">
        <v>45</v>
      </c>
      <c r="E6" s="43">
        <v>45</v>
      </c>
      <c r="F6" s="43">
        <v>45</v>
      </c>
      <c r="G6" s="43">
        <v>22</v>
      </c>
      <c r="H6" s="54">
        <v>23</v>
      </c>
      <c r="I6" s="41">
        <v>44</v>
      </c>
      <c r="J6" s="42">
        <v>44</v>
      </c>
      <c r="K6" s="42">
        <v>44</v>
      </c>
      <c r="L6" s="42">
        <v>22</v>
      </c>
      <c r="M6" s="43">
        <v>22</v>
      </c>
      <c r="N6" s="9">
        <v>44</v>
      </c>
      <c r="O6" s="10">
        <v>44</v>
      </c>
      <c r="P6" s="31">
        <v>22</v>
      </c>
      <c r="Q6" s="11">
        <v>22</v>
      </c>
      <c r="R6" s="43">
        <v>22</v>
      </c>
      <c r="S6" s="43">
        <v>44</v>
      </c>
      <c r="T6" s="43">
        <v>44</v>
      </c>
    </row>
    <row r="7" spans="1:20" ht="12.75">
      <c r="A7" s="9" t="s">
        <v>20</v>
      </c>
      <c r="B7" s="11" t="s">
        <v>12</v>
      </c>
      <c r="C7" s="61">
        <v>30</v>
      </c>
      <c r="D7" s="43">
        <v>66</v>
      </c>
      <c r="E7" s="43">
        <v>90</v>
      </c>
      <c r="F7" s="43">
        <v>126</v>
      </c>
      <c r="G7" s="43">
        <v>30</v>
      </c>
      <c r="H7" s="54">
        <v>122</v>
      </c>
      <c r="I7" s="41">
        <v>30</v>
      </c>
      <c r="J7" s="42">
        <v>35</v>
      </c>
      <c r="K7" s="42">
        <v>89</v>
      </c>
      <c r="L7" s="42">
        <v>34</v>
      </c>
      <c r="M7" s="43">
        <v>28</v>
      </c>
      <c r="N7" s="9">
        <v>32</v>
      </c>
      <c r="O7" s="10">
        <v>80</v>
      </c>
      <c r="P7" s="31">
        <v>30</v>
      </c>
      <c r="Q7" s="11">
        <v>78</v>
      </c>
      <c r="R7" s="43">
        <v>24</v>
      </c>
      <c r="S7" s="43">
        <v>28</v>
      </c>
      <c r="T7" s="43">
        <v>34</v>
      </c>
    </row>
    <row r="8" spans="1:20" ht="12.75">
      <c r="A8" s="9"/>
      <c r="B8" s="11"/>
      <c r="C8" s="9"/>
      <c r="H8" s="11"/>
      <c r="I8" s="41"/>
      <c r="J8" s="42"/>
      <c r="K8" s="42"/>
      <c r="L8" s="42"/>
      <c r="M8" s="43"/>
      <c r="N8" s="9"/>
      <c r="Q8" s="11"/>
      <c r="R8" s="42"/>
      <c r="S8" s="42"/>
      <c r="T8" s="42"/>
    </row>
    <row r="9" spans="1:20" s="13" customFormat="1" ht="12.75">
      <c r="A9" s="12" t="s">
        <v>7</v>
      </c>
      <c r="B9" s="14" t="s">
        <v>25</v>
      </c>
      <c r="C9" s="12">
        <v>9</v>
      </c>
      <c r="D9" s="13">
        <v>9</v>
      </c>
      <c r="E9" s="13">
        <v>9</v>
      </c>
      <c r="F9" s="13">
        <v>9</v>
      </c>
      <c r="G9" s="13">
        <v>9</v>
      </c>
      <c r="H9" s="14">
        <v>5</v>
      </c>
      <c r="I9" s="12">
        <v>9</v>
      </c>
      <c r="J9" s="13">
        <v>9</v>
      </c>
      <c r="K9" s="13">
        <v>9</v>
      </c>
      <c r="L9" s="13">
        <v>9</v>
      </c>
      <c r="M9" s="13">
        <v>9</v>
      </c>
      <c r="N9" s="12">
        <v>9</v>
      </c>
      <c r="O9" s="13">
        <v>9</v>
      </c>
      <c r="P9" s="13">
        <v>9</v>
      </c>
      <c r="Q9" s="14">
        <v>6</v>
      </c>
      <c r="R9" s="13">
        <v>9</v>
      </c>
      <c r="S9" s="13">
        <v>9</v>
      </c>
      <c r="T9" s="13">
        <v>9</v>
      </c>
    </row>
    <row r="10" spans="1:20" ht="12.75">
      <c r="A10" s="9"/>
      <c r="B10" s="11"/>
      <c r="C10" s="41"/>
      <c r="D10" s="42"/>
      <c r="H10" s="11"/>
      <c r="I10" s="41"/>
      <c r="J10" s="42"/>
      <c r="K10" s="42"/>
      <c r="L10" s="42"/>
      <c r="M10" s="42"/>
      <c r="N10" s="9"/>
      <c r="Q10" s="11"/>
      <c r="R10" s="42"/>
      <c r="S10" s="42"/>
      <c r="T10" s="42"/>
    </row>
    <row r="11" spans="1:20" s="15" customFormat="1" ht="12.75">
      <c r="A11" s="38" t="s">
        <v>24</v>
      </c>
      <c r="B11" s="39"/>
      <c r="C11" s="62"/>
      <c r="D11" s="63"/>
      <c r="E11" s="64"/>
      <c r="F11" s="64"/>
      <c r="G11" s="64"/>
      <c r="H11" s="65"/>
      <c r="I11" s="46"/>
      <c r="J11" s="47"/>
      <c r="K11" s="47"/>
      <c r="L11" s="47"/>
      <c r="M11" s="47"/>
      <c r="N11" s="28"/>
      <c r="O11" s="29"/>
      <c r="P11" s="29"/>
      <c r="Q11" s="30"/>
      <c r="R11" s="57"/>
      <c r="S11" s="57"/>
      <c r="T11" s="57"/>
    </row>
    <row r="12" spans="1:20" s="34" customFormat="1" ht="12.75">
      <c r="A12" s="33" t="s">
        <v>0</v>
      </c>
      <c r="B12" s="35"/>
      <c r="C12" s="44">
        <f aca="true" t="shared" si="0" ref="C12:H12">IF(C4=0,C3*C17+C2,(C3+1)*C17-C6*C2-C7)</f>
        <v>14042</v>
      </c>
      <c r="D12" s="45">
        <f t="shared" si="0"/>
        <v>14042</v>
      </c>
      <c r="E12" s="45">
        <f t="shared" si="0"/>
        <v>14042</v>
      </c>
      <c r="F12" s="45">
        <f t="shared" si="0"/>
        <v>14042</v>
      </c>
      <c r="G12" s="45">
        <f t="shared" si="0"/>
        <v>14042</v>
      </c>
      <c r="H12" s="56">
        <f t="shared" si="0"/>
        <v>14042</v>
      </c>
      <c r="I12" s="44">
        <f aca="true" t="shared" si="1" ref="I12:T12">IF(I4=0,I3*I17+I2,(I3+1)*I17-I6*I2-I7)</f>
        <v>14516</v>
      </c>
      <c r="J12" s="45">
        <f t="shared" si="1"/>
        <v>14516</v>
      </c>
      <c r="K12" s="45">
        <f t="shared" si="1"/>
        <v>14516</v>
      </c>
      <c r="L12" s="45">
        <f t="shared" si="1"/>
        <v>14516</v>
      </c>
      <c r="M12" s="45">
        <f>IF(M4=0,M3*M17+M2,(M3+1)*M17-M6*M2-M7)</f>
        <v>14516</v>
      </c>
      <c r="N12" s="33">
        <f t="shared" si="1"/>
        <v>14282</v>
      </c>
      <c r="O12" s="34">
        <f t="shared" si="1"/>
        <v>14282</v>
      </c>
      <c r="P12" s="34">
        <f>IF(P4=0,P3*P17+P2,(P3+1)*P17-P6*P2-P7)</f>
        <v>14282</v>
      </c>
      <c r="Q12" s="35">
        <f t="shared" si="1"/>
        <v>14282</v>
      </c>
      <c r="R12" s="45">
        <f t="shared" si="1"/>
        <v>14284</v>
      </c>
      <c r="S12" s="45">
        <f t="shared" si="1"/>
        <v>14284</v>
      </c>
      <c r="T12" s="45">
        <f t="shared" si="1"/>
        <v>14284</v>
      </c>
    </row>
    <row r="13" spans="1:20" s="17" customFormat="1" ht="12.75">
      <c r="A13" s="16" t="s">
        <v>32</v>
      </c>
      <c r="B13" s="18" t="s">
        <v>33</v>
      </c>
      <c r="C13" s="48">
        <f aca="true" t="shared" si="2" ref="C13:I13">C12*0.461219</f>
        <v>6476.437198</v>
      </c>
      <c r="D13" s="49">
        <f t="shared" si="2"/>
        <v>6476.437198</v>
      </c>
      <c r="E13" s="49">
        <f t="shared" si="2"/>
        <v>6476.437198</v>
      </c>
      <c r="F13" s="49">
        <f t="shared" si="2"/>
        <v>6476.437198</v>
      </c>
      <c r="G13" s="49">
        <f t="shared" si="2"/>
        <v>6476.437198</v>
      </c>
      <c r="H13" s="58">
        <f t="shared" si="2"/>
        <v>6476.437198</v>
      </c>
      <c r="I13" s="48">
        <f t="shared" si="2"/>
        <v>6695.055004</v>
      </c>
      <c r="J13" s="49">
        <f aca="true" t="shared" si="3" ref="J13:S13">J12*0.461219</f>
        <v>6695.055004</v>
      </c>
      <c r="K13" s="49">
        <f t="shared" si="3"/>
        <v>6695.055004</v>
      </c>
      <c r="L13" s="49">
        <f t="shared" si="3"/>
        <v>6695.055004</v>
      </c>
      <c r="M13" s="49">
        <f t="shared" si="3"/>
        <v>6695.055004</v>
      </c>
      <c r="N13" s="16">
        <f t="shared" si="3"/>
        <v>6587.129758</v>
      </c>
      <c r="O13" s="17">
        <f t="shared" si="3"/>
        <v>6587.129758</v>
      </c>
      <c r="P13" s="17">
        <f t="shared" si="3"/>
        <v>6587.129758</v>
      </c>
      <c r="Q13" s="18">
        <f t="shared" si="3"/>
        <v>6587.129758</v>
      </c>
      <c r="R13" s="49">
        <f t="shared" si="3"/>
        <v>6588.052196</v>
      </c>
      <c r="S13" s="49">
        <f t="shared" si="3"/>
        <v>6588.052196</v>
      </c>
      <c r="T13" s="49">
        <f>T12*0.461219</f>
        <v>6588.052196</v>
      </c>
    </row>
    <row r="14" spans="1:20" ht="12.75">
      <c r="A14" s="9" t="s">
        <v>14</v>
      </c>
      <c r="B14" s="11" t="s">
        <v>25</v>
      </c>
      <c r="C14" s="48">
        <f aca="true" t="shared" si="4" ref="C14:H14">10000000000*1000*0.0000000000000000001602*C16*C15*650000000/C12</f>
        <v>404.9423159094146</v>
      </c>
      <c r="D14" s="49">
        <f t="shared" si="4"/>
        <v>404.9423159094148</v>
      </c>
      <c r="E14" s="49">
        <f t="shared" si="4"/>
        <v>404.9423159094146</v>
      </c>
      <c r="F14" s="49">
        <f t="shared" si="4"/>
        <v>404.9423159094148</v>
      </c>
      <c r="G14" s="49">
        <f t="shared" si="4"/>
        <v>401.4812704742914</v>
      </c>
      <c r="H14" s="58">
        <f t="shared" si="4"/>
        <v>226.4292835778379</v>
      </c>
      <c r="I14" s="48">
        <f aca="true" t="shared" si="5" ref="I14:T14">10000000000*1000*0.0000000000000000001602*I16*I15*650000000/I12</f>
        <v>395.945439515018</v>
      </c>
      <c r="J14" s="49">
        <f t="shared" si="5"/>
        <v>395.94543951501805</v>
      </c>
      <c r="K14" s="49">
        <f t="shared" si="5"/>
        <v>395.945439515018</v>
      </c>
      <c r="L14" s="49">
        <f t="shared" si="5"/>
        <v>393.1901350234226</v>
      </c>
      <c r="M14" s="49">
        <f t="shared" si="5"/>
        <v>392.72637090107474</v>
      </c>
      <c r="N14" s="16">
        <f t="shared" si="5"/>
        <v>395.94454558185134</v>
      </c>
      <c r="O14" s="17">
        <f t="shared" si="5"/>
        <v>395.9445455818514</v>
      </c>
      <c r="P14" s="17">
        <f>10000000000*1000*0.0000000000000000001602*P16*P15*650000000/P12</f>
        <v>401.54040050413107</v>
      </c>
      <c r="Q14" s="18">
        <f t="shared" si="5"/>
        <v>266.7861644027447</v>
      </c>
      <c r="R14" s="49">
        <f t="shared" si="5"/>
        <v>403.0152618314199</v>
      </c>
      <c r="S14" s="49">
        <f t="shared" si="5"/>
        <v>395.8891066928032</v>
      </c>
      <c r="T14" s="49">
        <f t="shared" si="5"/>
        <v>395.8891066928032</v>
      </c>
    </row>
    <row r="15" spans="1:20" ht="12.75">
      <c r="A15" s="9" t="s">
        <v>1</v>
      </c>
      <c r="B15" s="11"/>
      <c r="C15" s="41">
        <f aca="true" t="shared" si="6" ref="C15:H15">C3*(C4+C6)</f>
        <v>5265</v>
      </c>
      <c r="D15" s="42">
        <f t="shared" si="6"/>
        <v>4050</v>
      </c>
      <c r="E15" s="42">
        <f t="shared" si="6"/>
        <v>3510</v>
      </c>
      <c r="F15" s="42">
        <f t="shared" si="6"/>
        <v>2925</v>
      </c>
      <c r="G15" s="42">
        <f t="shared" si="6"/>
        <v>2610</v>
      </c>
      <c r="H15" s="55">
        <f t="shared" si="6"/>
        <v>1472</v>
      </c>
      <c r="I15" s="41">
        <f aca="true" t="shared" si="7" ref="I15:T15">I3*(I4+I6)</f>
        <v>5412</v>
      </c>
      <c r="J15" s="42">
        <f t="shared" si="7"/>
        <v>5192</v>
      </c>
      <c r="K15" s="42">
        <f t="shared" si="7"/>
        <v>3608</v>
      </c>
      <c r="L15" s="42">
        <f t="shared" si="7"/>
        <v>3124</v>
      </c>
      <c r="M15" s="42">
        <f>M3*(M4+M6)</f>
        <v>2684</v>
      </c>
      <c r="N15" s="9">
        <f t="shared" si="7"/>
        <v>5236</v>
      </c>
      <c r="O15" s="10">
        <f t="shared" si="7"/>
        <v>3740</v>
      </c>
      <c r="P15" s="10">
        <f>P3*(P4+P6)</f>
        <v>2655</v>
      </c>
      <c r="Q15" s="11">
        <f t="shared" si="7"/>
        <v>1890</v>
      </c>
      <c r="R15" s="42">
        <f t="shared" si="7"/>
        <v>4635</v>
      </c>
      <c r="S15" s="42">
        <f t="shared" si="7"/>
        <v>3080</v>
      </c>
      <c r="T15" s="42">
        <f t="shared" si="7"/>
        <v>2992</v>
      </c>
    </row>
    <row r="16" spans="1:20" ht="12.75">
      <c r="A16" s="9" t="s">
        <v>2</v>
      </c>
      <c r="B16" s="40">
        <v>10000000000</v>
      </c>
      <c r="C16" s="50">
        <f aca="true" t="shared" si="8" ref="C16:H16">C9*0.001*C19*0.000000001/0.0000000000000000001602/10000000000</f>
        <v>1.0371650821089025</v>
      </c>
      <c r="D16" s="51">
        <f t="shared" si="8"/>
        <v>1.3483146067415734</v>
      </c>
      <c r="E16" s="51">
        <f t="shared" si="8"/>
        <v>1.5557476231633536</v>
      </c>
      <c r="F16" s="51">
        <f t="shared" si="8"/>
        <v>1.8668971477960248</v>
      </c>
      <c r="G16" s="51">
        <f t="shared" si="8"/>
        <v>2.074330164217805</v>
      </c>
      <c r="H16" s="59">
        <f t="shared" si="8"/>
        <v>2.074330164217805</v>
      </c>
      <c r="I16" s="50">
        <f aca="true" t="shared" si="9" ref="I16:T16">I9*0.001*I19*0.000000001/0.0000000000000000001602/10000000000</f>
        <v>1.0198789974070874</v>
      </c>
      <c r="J16" s="51">
        <f t="shared" si="9"/>
        <v>1.0630942091616251</v>
      </c>
      <c r="K16" s="51">
        <f t="shared" si="9"/>
        <v>1.5298184961106311</v>
      </c>
      <c r="L16" s="51">
        <f t="shared" si="9"/>
        <v>1.754537597234227</v>
      </c>
      <c r="M16" s="51">
        <f>M9*0.001*M19*0.000000001/0.0000000000000000001602/10000000000</f>
        <v>2.039757994814175</v>
      </c>
      <c r="N16" s="19">
        <f t="shared" si="9"/>
        <v>1.0371650821089025</v>
      </c>
      <c r="O16" s="20">
        <f t="shared" si="9"/>
        <v>1.4520311149524636</v>
      </c>
      <c r="P16" s="20">
        <f>P9*0.001*P19*0.000000001/0.0000000000000000001602/10000000000</f>
        <v>2.074330164217805</v>
      </c>
      <c r="Q16" s="21">
        <f t="shared" si="9"/>
        <v>1.9360414866032845</v>
      </c>
      <c r="R16" s="51">
        <f t="shared" si="9"/>
        <v>1.192739844425238</v>
      </c>
      <c r="S16" s="51">
        <f t="shared" si="9"/>
        <v>1.7631806395851342</v>
      </c>
      <c r="T16" s="51">
        <f t="shared" si="9"/>
        <v>1.8150388936905792</v>
      </c>
    </row>
    <row r="17" spans="1:20" ht="12.75">
      <c r="A17" s="9" t="s">
        <v>3</v>
      </c>
      <c r="B17" s="11" t="s">
        <v>4</v>
      </c>
      <c r="C17" s="41">
        <f aca="true" t="shared" si="10" ref="C17:H17">C4*C2+C5+C6*C2+C7</f>
        <v>120</v>
      </c>
      <c r="D17" s="42">
        <f t="shared" si="10"/>
        <v>156</v>
      </c>
      <c r="E17" s="42">
        <f t="shared" si="10"/>
        <v>180</v>
      </c>
      <c r="F17" s="42">
        <f t="shared" si="10"/>
        <v>216</v>
      </c>
      <c r="G17" s="42">
        <f t="shared" si="10"/>
        <v>240</v>
      </c>
      <c r="H17" s="55">
        <f t="shared" si="10"/>
        <v>432</v>
      </c>
      <c r="I17" s="41">
        <f aca="true" t="shared" si="11" ref="I17:T17">I4*I2+I5+I6*I2+I7</f>
        <v>118</v>
      </c>
      <c r="J17" s="42">
        <f t="shared" si="11"/>
        <v>123</v>
      </c>
      <c r="K17" s="42">
        <f t="shared" si="11"/>
        <v>177</v>
      </c>
      <c r="L17" s="42">
        <f t="shared" si="11"/>
        <v>203</v>
      </c>
      <c r="M17" s="42">
        <f>M4*M2+M5+M6*M2+M7</f>
        <v>236</v>
      </c>
      <c r="N17" s="9">
        <f t="shared" si="11"/>
        <v>120</v>
      </c>
      <c r="O17" s="10">
        <f t="shared" si="11"/>
        <v>168</v>
      </c>
      <c r="P17" s="10">
        <f>P4*P2+P5+P6*P2+P7</f>
        <v>240</v>
      </c>
      <c r="Q17" s="11">
        <f t="shared" si="11"/>
        <v>336</v>
      </c>
      <c r="R17" s="42">
        <f t="shared" si="11"/>
        <v>138</v>
      </c>
      <c r="S17" s="42">
        <f t="shared" si="11"/>
        <v>204</v>
      </c>
      <c r="T17" s="42">
        <f t="shared" si="11"/>
        <v>210</v>
      </c>
    </row>
    <row r="18" spans="1:20" ht="12.75">
      <c r="A18" s="9" t="s">
        <v>5</v>
      </c>
      <c r="B18" s="11" t="s">
        <v>6</v>
      </c>
      <c r="C18" s="41">
        <f aca="true" t="shared" si="12" ref="C18:H18">C17*2</f>
        <v>240</v>
      </c>
      <c r="D18" s="42">
        <f t="shared" si="12"/>
        <v>312</v>
      </c>
      <c r="E18" s="42">
        <f t="shared" si="12"/>
        <v>360</v>
      </c>
      <c r="F18" s="42">
        <f t="shared" si="12"/>
        <v>432</v>
      </c>
      <c r="G18" s="42">
        <f t="shared" si="12"/>
        <v>480</v>
      </c>
      <c r="H18" s="55">
        <f t="shared" si="12"/>
        <v>864</v>
      </c>
      <c r="I18" s="41">
        <f aca="true" t="shared" si="13" ref="I18:T18">I17*2</f>
        <v>236</v>
      </c>
      <c r="J18" s="42">
        <f t="shared" si="13"/>
        <v>246</v>
      </c>
      <c r="K18" s="42">
        <f t="shared" si="13"/>
        <v>354</v>
      </c>
      <c r="L18" s="42">
        <f t="shared" si="13"/>
        <v>406</v>
      </c>
      <c r="M18" s="42">
        <f t="shared" si="13"/>
        <v>472</v>
      </c>
      <c r="N18" s="9">
        <f t="shared" si="13"/>
        <v>240</v>
      </c>
      <c r="O18" s="10">
        <f t="shared" si="13"/>
        <v>336</v>
      </c>
      <c r="P18" s="10">
        <f t="shared" si="13"/>
        <v>480</v>
      </c>
      <c r="Q18" s="11">
        <f t="shared" si="13"/>
        <v>672</v>
      </c>
      <c r="R18" s="42">
        <f t="shared" si="13"/>
        <v>276</v>
      </c>
      <c r="S18" s="42">
        <f t="shared" si="13"/>
        <v>408</v>
      </c>
      <c r="T18" s="42">
        <f t="shared" si="13"/>
        <v>420</v>
      </c>
    </row>
    <row r="19" spans="1:20" ht="12.75">
      <c r="A19" s="9" t="s">
        <v>5</v>
      </c>
      <c r="B19" s="11" t="s">
        <v>22</v>
      </c>
      <c r="C19" s="50">
        <f aca="true" t="shared" si="14" ref="C19:H19">C18/1.3</f>
        <v>184.6153846153846</v>
      </c>
      <c r="D19" s="51">
        <f t="shared" si="14"/>
        <v>240</v>
      </c>
      <c r="E19" s="51">
        <f t="shared" si="14"/>
        <v>276.9230769230769</v>
      </c>
      <c r="F19" s="51">
        <f t="shared" si="14"/>
        <v>332.3076923076923</v>
      </c>
      <c r="G19" s="51">
        <f t="shared" si="14"/>
        <v>369.2307692307692</v>
      </c>
      <c r="H19" s="59">
        <f t="shared" si="14"/>
        <v>664.6153846153846</v>
      </c>
      <c r="I19" s="50">
        <f aca="true" t="shared" si="15" ref="I19:T19">I18/1.3</f>
        <v>181.53846153846152</v>
      </c>
      <c r="J19" s="51">
        <f t="shared" si="15"/>
        <v>189.23076923076923</v>
      </c>
      <c r="K19" s="51">
        <f t="shared" si="15"/>
        <v>272.3076923076923</v>
      </c>
      <c r="L19" s="51">
        <f t="shared" si="15"/>
        <v>312.3076923076923</v>
      </c>
      <c r="M19" s="51">
        <f t="shared" si="15"/>
        <v>363.07692307692304</v>
      </c>
      <c r="N19" s="19">
        <f t="shared" si="15"/>
        <v>184.6153846153846</v>
      </c>
      <c r="O19" s="20">
        <f t="shared" si="15"/>
        <v>258.46153846153845</v>
      </c>
      <c r="P19" s="20">
        <f t="shared" si="15"/>
        <v>369.2307692307692</v>
      </c>
      <c r="Q19" s="21">
        <f t="shared" si="15"/>
        <v>516.9230769230769</v>
      </c>
      <c r="R19" s="51">
        <f t="shared" si="15"/>
        <v>212.3076923076923</v>
      </c>
      <c r="S19" s="51">
        <f t="shared" si="15"/>
        <v>313.8461538461538</v>
      </c>
      <c r="T19" s="51">
        <f t="shared" si="15"/>
        <v>323.07692307692304</v>
      </c>
    </row>
    <row r="20" spans="1:20" ht="12.75">
      <c r="A20" s="9"/>
      <c r="B20" s="11"/>
      <c r="C20" s="41"/>
      <c r="D20" s="42"/>
      <c r="E20" s="42"/>
      <c r="F20" s="42"/>
      <c r="G20" s="42"/>
      <c r="H20" s="55"/>
      <c r="I20" s="41"/>
      <c r="J20" s="42"/>
      <c r="K20" s="42"/>
      <c r="L20" s="42"/>
      <c r="M20" s="42"/>
      <c r="N20" s="9"/>
      <c r="Q20" s="11"/>
      <c r="R20" s="42"/>
      <c r="S20" s="42"/>
      <c r="T20" s="42"/>
    </row>
    <row r="21" spans="1:20" s="13" customFormat="1" ht="12.75">
      <c r="A21" s="12" t="s">
        <v>13</v>
      </c>
      <c r="B21" s="14" t="s">
        <v>23</v>
      </c>
      <c r="C21" s="22">
        <f aca="true" t="shared" si="16" ref="C21:H21">C19*(C15-1)/1000</f>
        <v>971.8153846153846</v>
      </c>
      <c r="D21" s="23">
        <f t="shared" si="16"/>
        <v>971.76</v>
      </c>
      <c r="E21" s="23">
        <f t="shared" si="16"/>
        <v>971.7230769230769</v>
      </c>
      <c r="F21" s="23">
        <f t="shared" si="16"/>
        <v>971.6676923076924</v>
      </c>
      <c r="G21" s="23">
        <f t="shared" si="16"/>
        <v>963.3230769230769</v>
      </c>
      <c r="H21" s="24">
        <f t="shared" si="16"/>
        <v>977.6492307692307</v>
      </c>
      <c r="I21" s="22">
        <f aca="true" t="shared" si="17" ref="I21:T21">I19*(I15-1)/1000</f>
        <v>982.3046153846152</v>
      </c>
      <c r="J21" s="23">
        <f t="shared" si="17"/>
        <v>982.296923076923</v>
      </c>
      <c r="K21" s="23">
        <f t="shared" si="17"/>
        <v>982.2138461538462</v>
      </c>
      <c r="L21" s="23">
        <f t="shared" si="17"/>
        <v>975.3369230769231</v>
      </c>
      <c r="M21" s="23">
        <f>M19*(M15-1)/1000</f>
        <v>974.1353846153845</v>
      </c>
      <c r="N21" s="22">
        <f t="shared" si="17"/>
        <v>966.4615384615385</v>
      </c>
      <c r="O21" s="23">
        <f t="shared" si="17"/>
        <v>966.3876923076923</v>
      </c>
      <c r="P21" s="23">
        <f>P19*(P15-1)/1000</f>
        <v>979.9384615384615</v>
      </c>
      <c r="Q21" s="24">
        <f t="shared" si="17"/>
        <v>976.4676923076922</v>
      </c>
      <c r="R21" s="23">
        <f t="shared" si="17"/>
        <v>983.8338461538461</v>
      </c>
      <c r="S21" s="23">
        <f t="shared" si="17"/>
        <v>966.3323076923076</v>
      </c>
      <c r="T21" s="23">
        <f t="shared" si="17"/>
        <v>966.3230769230768</v>
      </c>
    </row>
    <row r="22" spans="1:20" ht="12.75">
      <c r="A22" s="9"/>
      <c r="B22" s="11"/>
      <c r="C22" s="41"/>
      <c r="D22" s="42"/>
      <c r="E22" s="42"/>
      <c r="F22" s="42"/>
      <c r="G22" s="42"/>
      <c r="H22" s="55"/>
      <c r="I22" s="41"/>
      <c r="J22" s="42"/>
      <c r="K22" s="42"/>
      <c r="L22" s="42"/>
      <c r="M22" s="42"/>
      <c r="N22" s="9"/>
      <c r="Q22" s="11"/>
      <c r="R22" s="42"/>
      <c r="S22" s="42"/>
      <c r="T22" s="42"/>
    </row>
    <row r="23" spans="1:20" ht="12.75">
      <c r="A23" s="9" t="s">
        <v>26</v>
      </c>
      <c r="B23" s="11" t="s">
        <v>27</v>
      </c>
      <c r="C23" s="48">
        <f aca="true" t="shared" si="18" ref="C23:H23">C15*C16*10000000000*5000000000*5*0.0000000000000000001602/1000</f>
        <v>218.7</v>
      </c>
      <c r="D23" s="49">
        <f t="shared" si="18"/>
        <v>218.70000000000007</v>
      </c>
      <c r="E23" s="49">
        <f t="shared" si="18"/>
        <v>218.7</v>
      </c>
      <c r="F23" s="49">
        <f t="shared" si="18"/>
        <v>218.70000000000007</v>
      </c>
      <c r="G23" s="49">
        <f t="shared" si="18"/>
        <v>216.83076923076925</v>
      </c>
      <c r="H23" s="58">
        <f t="shared" si="18"/>
        <v>122.2892307692308</v>
      </c>
      <c r="I23" s="48">
        <f aca="true" t="shared" si="19" ref="I23:T23">I15*I16*10000000000*5000000000*5*0.0000000000000000001602/1000</f>
        <v>221.05938461538466</v>
      </c>
      <c r="J23" s="49">
        <f t="shared" si="19"/>
        <v>221.05938461538466</v>
      </c>
      <c r="K23" s="49">
        <f t="shared" si="19"/>
        <v>221.05938461538466</v>
      </c>
      <c r="L23" s="49">
        <f t="shared" si="19"/>
        <v>219.521076923077</v>
      </c>
      <c r="M23" s="49">
        <f>M15*M16*10000000000*5000000000*5*0.0000000000000000001602/1000</f>
        <v>219.26215384615386</v>
      </c>
      <c r="N23" s="16">
        <f t="shared" si="19"/>
        <v>217.4953846153847</v>
      </c>
      <c r="O23" s="17">
        <f t="shared" si="19"/>
        <v>217.4953846153847</v>
      </c>
      <c r="P23" s="17">
        <f>P15*P16*10000000000*5000000000*5*0.0000000000000000001602/1000</f>
        <v>220.56923076923078</v>
      </c>
      <c r="Q23" s="18">
        <f t="shared" si="19"/>
        <v>146.5476923076923</v>
      </c>
      <c r="R23" s="49">
        <f t="shared" si="19"/>
        <v>221.41038461538463</v>
      </c>
      <c r="S23" s="49">
        <f t="shared" si="19"/>
        <v>217.4953846153847</v>
      </c>
      <c r="T23" s="49">
        <f t="shared" si="19"/>
        <v>217.4953846153847</v>
      </c>
    </row>
    <row r="24" spans="1:20" ht="12.75">
      <c r="A24" s="9" t="s">
        <v>28</v>
      </c>
      <c r="B24" s="40">
        <v>10000000000000</v>
      </c>
      <c r="C24" s="50">
        <f aca="true" t="shared" si="20" ref="C24:H24">C15*C16*10000000000/10000000000000</f>
        <v>5.460674157303371</v>
      </c>
      <c r="D24" s="51">
        <f t="shared" si="20"/>
        <v>5.460674157303373</v>
      </c>
      <c r="E24" s="51">
        <f t="shared" si="20"/>
        <v>5.460674157303371</v>
      </c>
      <c r="F24" s="51">
        <f t="shared" si="20"/>
        <v>5.460674157303373</v>
      </c>
      <c r="G24" s="51">
        <f t="shared" si="20"/>
        <v>5.414001728608471</v>
      </c>
      <c r="H24" s="59">
        <f t="shared" si="20"/>
        <v>3.053414001728609</v>
      </c>
      <c r="I24" s="50">
        <f aca="true" t="shared" si="21" ref="I24:T24">I15*I16*10000000000/10000000000000</f>
        <v>5.519585133967157</v>
      </c>
      <c r="J24" s="51">
        <f t="shared" si="21"/>
        <v>5.519585133967157</v>
      </c>
      <c r="K24" s="51">
        <f t="shared" si="21"/>
        <v>5.519585133967157</v>
      </c>
      <c r="L24" s="51">
        <f t="shared" si="21"/>
        <v>5.481175453759725</v>
      </c>
      <c r="M24" s="51">
        <f>M15*M16*10000000000/10000000000000</f>
        <v>5.474710458081245</v>
      </c>
      <c r="N24" s="19">
        <f t="shared" si="21"/>
        <v>5.430596369922213</v>
      </c>
      <c r="O24" s="20">
        <f t="shared" si="21"/>
        <v>5.430596369922214</v>
      </c>
      <c r="P24" s="20">
        <f>P15*P16*10000000000/10000000000000</f>
        <v>5.507346585998272</v>
      </c>
      <c r="Q24" s="21">
        <f t="shared" si="21"/>
        <v>3.659118409680208</v>
      </c>
      <c r="R24" s="51">
        <f t="shared" si="21"/>
        <v>5.528349178910977</v>
      </c>
      <c r="S24" s="51">
        <f t="shared" si="21"/>
        <v>5.430596369922213</v>
      </c>
      <c r="T24" s="51">
        <f t="shared" si="21"/>
        <v>5.430596369922213</v>
      </c>
    </row>
    <row r="25" spans="1:20" ht="12.75">
      <c r="A25" s="9"/>
      <c r="B25" s="11"/>
      <c r="C25" s="41"/>
      <c r="D25" s="42"/>
      <c r="E25" s="42"/>
      <c r="F25" s="42"/>
      <c r="G25" s="42"/>
      <c r="H25" s="55"/>
      <c r="I25" s="41"/>
      <c r="J25" s="42"/>
      <c r="K25" s="42"/>
      <c r="L25" s="42"/>
      <c r="M25" s="42"/>
      <c r="N25" s="9"/>
      <c r="Q25" s="11"/>
      <c r="R25" s="42"/>
      <c r="S25" s="42"/>
      <c r="T25" s="42"/>
    </row>
    <row r="26" spans="1:20" ht="12.75">
      <c r="A26" s="9" t="s">
        <v>29</v>
      </c>
      <c r="B26" s="11"/>
      <c r="C26" s="41">
        <f aca="true" t="shared" si="22" ref="C26:H26">MOD(C18,6)</f>
        <v>0</v>
      </c>
      <c r="D26" s="42">
        <f t="shared" si="22"/>
        <v>0</v>
      </c>
      <c r="E26" s="42">
        <f t="shared" si="22"/>
        <v>0</v>
      </c>
      <c r="F26" s="42">
        <f t="shared" si="22"/>
        <v>0</v>
      </c>
      <c r="G26" s="42">
        <f t="shared" si="22"/>
        <v>0</v>
      </c>
      <c r="H26" s="55">
        <f t="shared" si="22"/>
        <v>0</v>
      </c>
      <c r="I26" s="41">
        <f aca="true" t="shared" si="23" ref="I26:T26">MOD(I18,6)</f>
        <v>2</v>
      </c>
      <c r="J26" s="42">
        <f t="shared" si="23"/>
        <v>0</v>
      </c>
      <c r="K26" s="42">
        <f t="shared" si="23"/>
        <v>0</v>
      </c>
      <c r="L26" s="42">
        <f t="shared" si="23"/>
        <v>4</v>
      </c>
      <c r="M26" s="42">
        <f>MOD(M18,6)</f>
        <v>4</v>
      </c>
      <c r="N26" s="9">
        <f t="shared" si="23"/>
        <v>0</v>
      </c>
      <c r="O26" s="10">
        <f t="shared" si="23"/>
        <v>0</v>
      </c>
      <c r="P26" s="10">
        <f>MOD(P18,6)</f>
        <v>0</v>
      </c>
      <c r="Q26" s="11">
        <f t="shared" si="23"/>
        <v>0</v>
      </c>
      <c r="R26" s="42">
        <f t="shared" si="23"/>
        <v>0</v>
      </c>
      <c r="S26" s="42">
        <f t="shared" si="23"/>
        <v>0</v>
      </c>
      <c r="T26" s="42">
        <f t="shared" si="23"/>
        <v>0</v>
      </c>
    </row>
    <row r="27" spans="1:20" ht="12.75">
      <c r="A27" s="9" t="s">
        <v>30</v>
      </c>
      <c r="B27" s="11"/>
      <c r="C27" s="41">
        <f aca="true" t="shared" si="24" ref="C27:H27">MOD(C18,12)</f>
        <v>0</v>
      </c>
      <c r="D27" s="42">
        <f t="shared" si="24"/>
        <v>0</v>
      </c>
      <c r="E27" s="42">
        <f t="shared" si="24"/>
        <v>0</v>
      </c>
      <c r="F27" s="42">
        <f t="shared" si="24"/>
        <v>0</v>
      </c>
      <c r="G27" s="42">
        <f t="shared" si="24"/>
        <v>0</v>
      </c>
      <c r="H27" s="55">
        <f t="shared" si="24"/>
        <v>0</v>
      </c>
      <c r="I27" s="41">
        <f aca="true" t="shared" si="25" ref="I27:T27">MOD(I18,12)</f>
        <v>8</v>
      </c>
      <c r="J27" s="42">
        <f t="shared" si="25"/>
        <v>6</v>
      </c>
      <c r="K27" s="42">
        <f t="shared" si="25"/>
        <v>6</v>
      </c>
      <c r="L27" s="42">
        <f t="shared" si="25"/>
        <v>10</v>
      </c>
      <c r="M27" s="42">
        <f>MOD(M18,12)</f>
        <v>4</v>
      </c>
      <c r="N27" s="9">
        <f t="shared" si="25"/>
        <v>0</v>
      </c>
      <c r="O27" s="10">
        <f t="shared" si="25"/>
        <v>0</v>
      </c>
      <c r="P27" s="10">
        <f>MOD(P18,12)</f>
        <v>0</v>
      </c>
      <c r="Q27" s="11">
        <f t="shared" si="25"/>
        <v>0</v>
      </c>
      <c r="R27" s="42">
        <f t="shared" si="25"/>
        <v>0</v>
      </c>
      <c r="S27" s="42">
        <f t="shared" si="25"/>
        <v>0</v>
      </c>
      <c r="T27" s="42">
        <f t="shared" si="25"/>
        <v>0</v>
      </c>
    </row>
    <row r="28" spans="1:20" ht="12.75">
      <c r="A28" s="25" t="s">
        <v>31</v>
      </c>
      <c r="B28" s="27"/>
      <c r="C28" s="52">
        <f aca="true" t="shared" si="26" ref="C28:H28">MOD(C18,24)</f>
        <v>0</v>
      </c>
      <c r="D28" s="53">
        <f t="shared" si="26"/>
        <v>0</v>
      </c>
      <c r="E28" s="53">
        <f t="shared" si="26"/>
        <v>0</v>
      </c>
      <c r="F28" s="53">
        <f t="shared" si="26"/>
        <v>0</v>
      </c>
      <c r="G28" s="53">
        <f t="shared" si="26"/>
        <v>0</v>
      </c>
      <c r="H28" s="60">
        <f t="shared" si="26"/>
        <v>0</v>
      </c>
      <c r="I28" s="52">
        <f>MOD(I18,24)</f>
        <v>20</v>
      </c>
      <c r="J28" s="53">
        <f aca="true" t="shared" si="27" ref="J28:T28">MOD(J18,24)</f>
        <v>6</v>
      </c>
      <c r="K28" s="53">
        <f t="shared" si="27"/>
        <v>18</v>
      </c>
      <c r="L28" s="53">
        <f t="shared" si="27"/>
        <v>22</v>
      </c>
      <c r="M28" s="53">
        <f>MOD(M18,24)</f>
        <v>16</v>
      </c>
      <c r="N28" s="25">
        <f t="shared" si="27"/>
        <v>0</v>
      </c>
      <c r="O28" s="26">
        <f t="shared" si="27"/>
        <v>0</v>
      </c>
      <c r="P28" s="26">
        <f>MOD(P18,24)</f>
        <v>0</v>
      </c>
      <c r="Q28" s="27">
        <f t="shared" si="27"/>
        <v>0</v>
      </c>
      <c r="R28" s="53">
        <f t="shared" si="27"/>
        <v>12</v>
      </c>
      <c r="S28" s="53">
        <f t="shared" si="27"/>
        <v>0</v>
      </c>
      <c r="T28" s="53">
        <f t="shared" si="27"/>
        <v>12</v>
      </c>
    </row>
  </sheetData>
  <mergeCells count="4">
    <mergeCell ref="C1:H1"/>
    <mergeCell ref="I1:M1"/>
    <mergeCell ref="N1:Q1"/>
    <mergeCell ref="R1:T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2" sqref="D2"/>
    </sheetView>
  </sheetViews>
  <sheetFormatPr defaultColWidth="9.140625" defaultRowHeight="12.75"/>
  <cols>
    <col min="1" max="1" width="32.7109375" style="0" bestFit="1" customWidth="1"/>
    <col min="2" max="2" width="15.7109375" style="0" bestFit="1" customWidth="1"/>
    <col min="4" max="4" width="10.28125" style="0" customWidth="1"/>
  </cols>
  <sheetData>
    <row r="1" s="7" customFormat="1" ht="12.75">
      <c r="A1" s="6" t="s">
        <v>21</v>
      </c>
    </row>
    <row r="2" spans="1:7" ht="12.75">
      <c r="A2" t="s">
        <v>15</v>
      </c>
      <c r="B2" t="s">
        <v>4</v>
      </c>
      <c r="C2">
        <v>2</v>
      </c>
      <c r="D2">
        <v>2</v>
      </c>
      <c r="E2">
        <v>2</v>
      </c>
      <c r="F2">
        <v>3</v>
      </c>
      <c r="G2">
        <v>4</v>
      </c>
    </row>
    <row r="3" spans="1:7" ht="12.75">
      <c r="A3" t="s">
        <v>16</v>
      </c>
      <c r="B3" t="s">
        <v>8</v>
      </c>
      <c r="C3">
        <v>123</v>
      </c>
      <c r="D3">
        <v>118</v>
      </c>
      <c r="E3">
        <v>82</v>
      </c>
      <c r="F3">
        <v>71</v>
      </c>
      <c r="G3">
        <v>61</v>
      </c>
    </row>
    <row r="4" spans="1:7" ht="12.75">
      <c r="A4" t="s">
        <v>17</v>
      </c>
      <c r="B4" t="s">
        <v>9</v>
      </c>
      <c r="C4">
        <v>0</v>
      </c>
      <c r="D4">
        <v>0</v>
      </c>
      <c r="E4">
        <v>0</v>
      </c>
      <c r="F4">
        <v>22</v>
      </c>
      <c r="G4">
        <v>22</v>
      </c>
    </row>
    <row r="5" spans="1:7" ht="12.75">
      <c r="A5" t="s">
        <v>18</v>
      </c>
      <c r="B5" t="s">
        <v>10</v>
      </c>
      <c r="C5">
        <v>0</v>
      </c>
      <c r="D5">
        <v>0</v>
      </c>
      <c r="E5">
        <v>0</v>
      </c>
      <c r="F5">
        <v>37</v>
      </c>
      <c r="G5">
        <v>32</v>
      </c>
    </row>
    <row r="6" spans="1:7" ht="12.75">
      <c r="A6" t="s">
        <v>19</v>
      </c>
      <c r="B6" t="s">
        <v>11</v>
      </c>
      <c r="C6">
        <v>43</v>
      </c>
      <c r="D6">
        <v>43</v>
      </c>
      <c r="E6">
        <v>43</v>
      </c>
      <c r="F6">
        <v>21</v>
      </c>
      <c r="G6">
        <v>21</v>
      </c>
    </row>
    <row r="7" spans="1:7" ht="12.75">
      <c r="A7" t="s">
        <v>20</v>
      </c>
      <c r="B7" t="s">
        <v>12</v>
      </c>
      <c r="C7">
        <v>32</v>
      </c>
      <c r="D7">
        <v>37</v>
      </c>
      <c r="E7">
        <v>91</v>
      </c>
      <c r="F7">
        <v>37</v>
      </c>
      <c r="G7">
        <v>32</v>
      </c>
    </row>
    <row r="9" spans="1:7" s="4" customFormat="1" ht="12.75">
      <c r="A9" s="4" t="s">
        <v>7</v>
      </c>
      <c r="B9" s="4" t="s">
        <v>25</v>
      </c>
      <c r="C9" s="4">
        <v>9</v>
      </c>
      <c r="D9" s="4">
        <v>9</v>
      </c>
      <c r="E9" s="4">
        <v>9</v>
      </c>
      <c r="F9" s="4">
        <v>9</v>
      </c>
      <c r="G9" s="4">
        <v>9</v>
      </c>
    </row>
    <row r="11" s="8" customFormat="1" ht="12.75">
      <c r="A11" s="6" t="s">
        <v>24</v>
      </c>
    </row>
    <row r="12" spans="1:7" ht="12.75">
      <c r="A12" t="s">
        <v>0</v>
      </c>
      <c r="C12">
        <f>IF(C4=0,C3*C16+C2,(C3+1)*C16-C6*C2-C7)</f>
        <v>14516</v>
      </c>
      <c r="D12">
        <f>IF(D4=0,D3*D16+D2,(D3+1)*D16-D6*D2-D7)</f>
        <v>14516</v>
      </c>
      <c r="E12">
        <f>IF(E4=0,E3*E16+E2,(E3+1)*E16-E6*E2-E7)</f>
        <v>14516</v>
      </c>
      <c r="F12">
        <f>IF(F4=0,F3*F16+F2,(F3+1)*F16-F6*F2-F7)</f>
        <v>14516</v>
      </c>
      <c r="G12">
        <f>IF(G4=0,G3*G16+G2,(G3+1)*G16-G6*G2-G7)</f>
        <v>14516</v>
      </c>
    </row>
    <row r="13" spans="1:7" ht="12.75">
      <c r="A13" t="s">
        <v>14</v>
      </c>
      <c r="B13" t="s">
        <v>25</v>
      </c>
      <c r="C13" s="3">
        <f>10000000000*1000*0.0000000000000000001602*C15*C14*650000000/C12</f>
        <v>386.94667952604027</v>
      </c>
      <c r="D13" s="3">
        <f>10000000000*1000*0.0000000000000000001602*D15*D14*650000000/D12</f>
        <v>386.9466795260404</v>
      </c>
      <c r="E13" s="3">
        <f>10000000000*1000*0.0000000000000000001602*E15*E14*650000000/E12</f>
        <v>386.94667952604027</v>
      </c>
      <c r="F13" s="3">
        <f>10000000000*1000*0.0000000000000000001602*F15*F14*650000000/F12</f>
        <v>384.25399559107206</v>
      </c>
      <c r="G13" s="3">
        <f>10000000000*1000*0.0000000000000000001602*G15*G14*650000000/G12</f>
        <v>383.80077156241396</v>
      </c>
    </row>
    <row r="14" spans="1:7" ht="12.75">
      <c r="A14" t="s">
        <v>1</v>
      </c>
      <c r="C14">
        <f>C3*(C4+C6)</f>
        <v>5289</v>
      </c>
      <c r="D14">
        <f>D3*(D4+D6)</f>
        <v>5074</v>
      </c>
      <c r="E14">
        <f>E3*(E4+E6)</f>
        <v>3526</v>
      </c>
      <c r="F14">
        <f>F3*(F4+F6)</f>
        <v>3053</v>
      </c>
      <c r="G14">
        <f>G3*(G4+G6)</f>
        <v>2623</v>
      </c>
    </row>
    <row r="15" spans="1:7" ht="12.75">
      <c r="A15" t="s">
        <v>2</v>
      </c>
      <c r="B15" s="1">
        <v>10000000000</v>
      </c>
      <c r="C15" s="2">
        <f>C9*0.001*C18*0.000000001/0.0000000000000000001602/10000000000</f>
        <v>1.0198789974070874</v>
      </c>
      <c r="D15" s="2">
        <f>D9*0.001*D18*0.000000001/0.0000000000000000001602/10000000000</f>
        <v>1.0630942091616251</v>
      </c>
      <c r="E15" s="2">
        <f>E9*0.001*E18*0.000000001/0.0000000000000000001602/10000000000</f>
        <v>1.5298184961106311</v>
      </c>
      <c r="F15" s="2">
        <f>F9*0.001*F18*0.000000001/0.0000000000000000001602/10000000000</f>
        <v>1.754537597234227</v>
      </c>
      <c r="G15" s="2">
        <f>G9*0.001*G18*0.000000001/0.0000000000000000001602/10000000000</f>
        <v>2.039757994814175</v>
      </c>
    </row>
    <row r="16" spans="1:7" ht="12.75">
      <c r="A16" t="s">
        <v>3</v>
      </c>
      <c r="B16" t="s">
        <v>4</v>
      </c>
      <c r="C16">
        <f>C4*C2+C5+C6*C2+C7</f>
        <v>118</v>
      </c>
      <c r="D16">
        <f>D4*D2+D5+D6*D2+D7</f>
        <v>123</v>
      </c>
      <c r="E16">
        <f>E4*E2+E5+E6*E2+E7</f>
        <v>177</v>
      </c>
      <c r="F16">
        <f>F4*F2+F5+F6*F2+F7</f>
        <v>203</v>
      </c>
      <c r="G16">
        <f>G4*G2+G5+G6*G2+G7</f>
        <v>236</v>
      </c>
    </row>
    <row r="17" spans="1:7" ht="12.75">
      <c r="A17" t="s">
        <v>5</v>
      </c>
      <c r="B17" t="s">
        <v>6</v>
      </c>
      <c r="C17">
        <f>C16*2</f>
        <v>236</v>
      </c>
      <c r="D17">
        <f>D16*2</f>
        <v>246</v>
      </c>
      <c r="E17">
        <f>E16*2</f>
        <v>354</v>
      </c>
      <c r="F17">
        <f>F16*2</f>
        <v>406</v>
      </c>
      <c r="G17">
        <f>G16*2</f>
        <v>472</v>
      </c>
    </row>
    <row r="18" spans="1:7" ht="12.75">
      <c r="A18" t="s">
        <v>5</v>
      </c>
      <c r="B18" t="s">
        <v>22</v>
      </c>
      <c r="C18" s="2">
        <f>C17/1.3</f>
        <v>181.53846153846152</v>
      </c>
      <c r="D18" s="2">
        <f>D17/1.3</f>
        <v>189.23076923076923</v>
      </c>
      <c r="E18" s="2">
        <f>E17/1.3</f>
        <v>272.3076923076923</v>
      </c>
      <c r="F18" s="2">
        <f>F17/1.3</f>
        <v>312.3076923076923</v>
      </c>
      <c r="G18" s="2">
        <f>G17/1.3</f>
        <v>363.07692307692304</v>
      </c>
    </row>
    <row r="20" spans="1:7" s="4" customFormat="1" ht="12.75">
      <c r="A20" s="4" t="s">
        <v>13</v>
      </c>
      <c r="B20" s="4" t="s">
        <v>23</v>
      </c>
      <c r="C20" s="5">
        <f>C18*(C14-1)/1000</f>
        <v>959.9753846153845</v>
      </c>
      <c r="D20" s="5">
        <f>D18*(D14-1)/1000</f>
        <v>959.9676923076922</v>
      </c>
      <c r="E20" s="5">
        <f>E18*(E14-1)/1000</f>
        <v>959.8846153846154</v>
      </c>
      <c r="F20" s="5">
        <f>F18*(F14-1)/1000</f>
        <v>953.163076923077</v>
      </c>
      <c r="G20" s="5">
        <f>G18*(G14-1)/1000</f>
        <v>951.9876923076922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Wolski</dc:creator>
  <cp:keywords/>
  <dc:description/>
  <cp:lastModifiedBy>user</cp:lastModifiedBy>
  <cp:lastPrinted>2007-05-04T12:41:20Z</cp:lastPrinted>
  <dcterms:created xsi:type="dcterms:W3CDTF">2006-12-17T08:52:29Z</dcterms:created>
  <dcterms:modified xsi:type="dcterms:W3CDTF">2007-07-23T08:11:05Z</dcterms:modified>
  <cp:category/>
  <cp:version/>
  <cp:contentType/>
  <cp:contentStatus/>
</cp:coreProperties>
</file>